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370" windowHeight="0" tabRatio="603" activeTab="1"/>
  </bookViews>
  <sheets>
    <sheet name="CONCENTRADO" sheetId="3" r:id="rId1"/>
    <sheet name="PLANTILLA (2)" sheetId="9" r:id="rId2"/>
    <sheet name="IMSS" sheetId="2" r:id="rId3"/>
  </sheets>
  <externalReferences>
    <externalReference r:id="rId4"/>
  </externalReferences>
  <definedNames>
    <definedName name="_xlnm.Print_Area" localSheetId="0">CONCENTRADO!$A$1:$D$33</definedName>
    <definedName name="_xlnm.Print_Area" localSheetId="2">IMSS!$A$1:$AU$50</definedName>
    <definedName name="_xlnm.Print_Area" localSheetId="1">'PLANTILLA (2)'!$A$1:$BI$257</definedName>
    <definedName name="OLE_LINK3" localSheetId="2">IMSS!$BB$2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5" i="9" l="1"/>
  <c r="BD25" i="9"/>
  <c r="BC25" i="9"/>
  <c r="AY25" i="9"/>
  <c r="AX25" i="9"/>
  <c r="AH25" i="9"/>
  <c r="AC25" i="9"/>
  <c r="N25" i="9"/>
  <c r="M25" i="9"/>
  <c r="L25" i="9"/>
  <c r="I25" i="9"/>
  <c r="H25" i="9"/>
  <c r="BE38" i="9"/>
  <c r="BD38" i="9"/>
  <c r="BC38" i="9"/>
  <c r="AY38" i="9"/>
  <c r="AX38" i="9"/>
  <c r="AH38" i="9"/>
  <c r="AC38" i="9"/>
  <c r="N38" i="9"/>
  <c r="M38" i="9"/>
  <c r="L38" i="9"/>
  <c r="I38" i="9"/>
  <c r="AD38" i="9" s="1"/>
  <c r="H38" i="9"/>
  <c r="O38" i="9" l="1"/>
  <c r="O25" i="9"/>
  <c r="Y38" i="9"/>
  <c r="AD25" i="9"/>
  <c r="Y25" i="9"/>
  <c r="J25" i="9"/>
  <c r="X25" i="9"/>
  <c r="AB25" i="9"/>
  <c r="AF25" i="9"/>
  <c r="J38" i="9"/>
  <c r="X38" i="9"/>
  <c r="AB38" i="9"/>
  <c r="AF38" i="9"/>
  <c r="H253" i="9"/>
  <c r="H252" i="9"/>
  <c r="H251" i="9"/>
  <c r="H250" i="9"/>
  <c r="H249" i="9"/>
  <c r="H248" i="9"/>
  <c r="H247" i="9"/>
  <c r="H246" i="9"/>
  <c r="AG25" i="9" l="1"/>
  <c r="AQ25" i="9"/>
  <c r="AP25" i="9"/>
  <c r="T25" i="9"/>
  <c r="V25" i="9"/>
  <c r="W25" i="9" s="1"/>
  <c r="U25" i="9"/>
  <c r="AP38" i="9"/>
  <c r="AG38" i="9"/>
  <c r="AQ38" i="9"/>
  <c r="V38" i="9"/>
  <c r="T38" i="9"/>
  <c r="W38" i="9" s="1"/>
  <c r="U38" i="9"/>
  <c r="I250" i="9"/>
  <c r="J250" i="9" s="1"/>
  <c r="L250" i="9" s="1"/>
  <c r="I251" i="9"/>
  <c r="J251" i="9" s="1"/>
  <c r="L251" i="9" s="1"/>
  <c r="I252" i="9"/>
  <c r="J252" i="9" s="1"/>
  <c r="L252" i="9" s="1"/>
  <c r="I253" i="9"/>
  <c r="J253" i="9" s="1"/>
  <c r="L253" i="9" s="1"/>
  <c r="I248" i="9"/>
  <c r="J248" i="9" s="1"/>
  <c r="L248" i="9" s="1"/>
  <c r="I249" i="9"/>
  <c r="J249" i="9" s="1"/>
  <c r="L249" i="9" s="1"/>
  <c r="I247" i="9"/>
  <c r="J247" i="9" s="1"/>
  <c r="L247" i="9" s="1"/>
  <c r="I246" i="9"/>
  <c r="J246" i="9" s="1"/>
  <c r="L246" i="9" s="1"/>
  <c r="BI38" i="9" l="1"/>
  <c r="BI25" i="9"/>
  <c r="L254" i="9"/>
  <c r="AI25" i="9"/>
  <c r="AI38" i="9"/>
  <c r="AJ25" i="9" l="1"/>
  <c r="AK25" i="9" s="1"/>
  <c r="AJ38" i="9"/>
  <c r="AK38" i="9" s="1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6" i="9"/>
  <c r="N27" i="9"/>
  <c r="N28" i="9"/>
  <c r="N29" i="9"/>
  <c r="N30" i="9"/>
  <c r="N31" i="9"/>
  <c r="N32" i="9"/>
  <c r="N33" i="9"/>
  <c r="N34" i="9"/>
  <c r="N35" i="9"/>
  <c r="N36" i="9"/>
  <c r="N37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" i="9"/>
  <c r="AM25" i="9" l="1"/>
  <c r="AL25" i="9"/>
  <c r="AM38" i="9"/>
  <c r="AL38" i="9"/>
  <c r="I243" i="9"/>
  <c r="J243" i="9" s="1"/>
  <c r="L243" i="9" s="1"/>
  <c r="AQ49" i="2" l="1"/>
  <c r="AO49" i="2"/>
  <c r="AN49" i="2"/>
  <c r="AM49" i="2"/>
  <c r="AK49" i="2"/>
  <c r="W49" i="2"/>
  <c r="X49" i="2" s="1"/>
  <c r="V49" i="2"/>
  <c r="U49" i="2"/>
  <c r="M49" i="2"/>
  <c r="R49" i="2" s="1"/>
  <c r="G49" i="2"/>
  <c r="F49" i="2"/>
  <c r="H49" i="2" s="1"/>
  <c r="AQ48" i="2"/>
  <c r="AO48" i="2"/>
  <c r="AM48" i="2"/>
  <c r="AN48" i="2" s="1"/>
  <c r="AK48" i="2"/>
  <c r="W48" i="2"/>
  <c r="X48" i="2" s="1"/>
  <c r="V48" i="2"/>
  <c r="U48" i="2"/>
  <c r="Y48" i="2" s="1"/>
  <c r="AT48" i="2" s="1"/>
  <c r="M48" i="2"/>
  <c r="AF48" i="2" s="1"/>
  <c r="G48" i="2"/>
  <c r="F48" i="2"/>
  <c r="H48" i="2" s="1"/>
  <c r="AQ47" i="2"/>
  <c r="AO47" i="2"/>
  <c r="AN47" i="2"/>
  <c r="AM47" i="2"/>
  <c r="AK47" i="2"/>
  <c r="W47" i="2"/>
  <c r="X47" i="2" s="1"/>
  <c r="V47" i="2"/>
  <c r="U47" i="2"/>
  <c r="P47" i="2"/>
  <c r="M47" i="2"/>
  <c r="G47" i="2"/>
  <c r="F47" i="2"/>
  <c r="H242" i="9"/>
  <c r="I242" i="9" s="1"/>
  <c r="K189" i="9"/>
  <c r="P189" i="9"/>
  <c r="Q189" i="9"/>
  <c r="R189" i="9"/>
  <c r="S189" i="9"/>
  <c r="G189" i="9"/>
  <c r="H51" i="9"/>
  <c r="I51" i="9"/>
  <c r="J51" i="9" s="1"/>
  <c r="L51" i="9"/>
  <c r="M51" i="9"/>
  <c r="O51" i="9" s="1"/>
  <c r="M50" i="9"/>
  <c r="O50" i="9" s="1"/>
  <c r="L50" i="9"/>
  <c r="I50" i="9"/>
  <c r="J50" i="9" s="1"/>
  <c r="H50" i="9"/>
  <c r="P48" i="2" l="1"/>
  <c r="P49" i="2"/>
  <c r="H47" i="2"/>
  <c r="D48" i="2"/>
  <c r="N48" i="2"/>
  <c r="O48" i="2" s="1"/>
  <c r="Q48" i="2" s="1"/>
  <c r="R48" i="2"/>
  <c r="AS48" i="2"/>
  <c r="N49" i="2"/>
  <c r="AS49" i="2"/>
  <c r="V50" i="9"/>
  <c r="Y49" i="2"/>
  <c r="AT49" i="2" s="1"/>
  <c r="AA49" i="2"/>
  <c r="AF49" i="2"/>
  <c r="AA48" i="2"/>
  <c r="D49" i="2"/>
  <c r="O49" i="2"/>
  <c r="Q49" i="2" s="1"/>
  <c r="S49" i="2" s="1"/>
  <c r="AS47" i="2"/>
  <c r="Y47" i="2"/>
  <c r="AT47" i="2" s="1"/>
  <c r="AA47" i="2"/>
  <c r="AF47" i="2"/>
  <c r="N47" i="2"/>
  <c r="R47" i="2"/>
  <c r="D47" i="2"/>
  <c r="O47" i="2"/>
  <c r="Q47" i="2" s="1"/>
  <c r="S47" i="2" s="1"/>
  <c r="AC47" i="2" s="1"/>
  <c r="AD47" i="2" s="1"/>
  <c r="AE47" i="2" s="1"/>
  <c r="J242" i="9"/>
  <c r="L242" i="9" s="1"/>
  <c r="T51" i="9"/>
  <c r="U51" i="9"/>
  <c r="V51" i="9"/>
  <c r="T50" i="9"/>
  <c r="U50" i="9"/>
  <c r="K185" i="9"/>
  <c r="P185" i="9"/>
  <c r="Q185" i="9"/>
  <c r="R185" i="9"/>
  <c r="S185" i="9"/>
  <c r="AW185" i="9"/>
  <c r="BA185" i="9"/>
  <c r="G185" i="9"/>
  <c r="K187" i="9"/>
  <c r="P187" i="9"/>
  <c r="Q187" i="9"/>
  <c r="R187" i="9"/>
  <c r="S187" i="9"/>
  <c r="AW187" i="9"/>
  <c r="BA187" i="9"/>
  <c r="G187" i="9"/>
  <c r="BE8" i="9"/>
  <c r="BD8" i="9"/>
  <c r="BC8" i="9"/>
  <c r="AY8" i="9"/>
  <c r="AX8" i="9"/>
  <c r="AH8" i="9"/>
  <c r="AC8" i="9"/>
  <c r="M8" i="9"/>
  <c r="L8" i="9"/>
  <c r="I8" i="9"/>
  <c r="AF8" i="9" s="1"/>
  <c r="H8" i="9"/>
  <c r="BI50" i="9" l="1"/>
  <c r="I48" i="2"/>
  <c r="J48" i="2"/>
  <c r="BI51" i="9"/>
  <c r="S48" i="2"/>
  <c r="AC48" i="2" s="1"/>
  <c r="AD48" i="2" s="1"/>
  <c r="AE48" i="2" s="1"/>
  <c r="W50" i="9"/>
  <c r="AC49" i="2"/>
  <c r="AD49" i="2" s="1"/>
  <c r="AE49" i="2" s="1"/>
  <c r="I49" i="2"/>
  <c r="J49" i="2"/>
  <c r="J47" i="2"/>
  <c r="I47" i="2"/>
  <c r="Y8" i="9"/>
  <c r="O8" i="9"/>
  <c r="AQ8" i="9"/>
  <c r="AP8" i="9"/>
  <c r="AG8" i="9"/>
  <c r="AD8" i="9"/>
  <c r="J8" i="9"/>
  <c r="X8" i="9"/>
  <c r="AB8" i="9"/>
  <c r="H240" i="9"/>
  <c r="H239" i="9"/>
  <c r="I240" i="9" l="1"/>
  <c r="J240" i="9" s="1"/>
  <c r="L240" i="9" s="1"/>
  <c r="U8" i="9"/>
  <c r="T8" i="9"/>
  <c r="V8" i="9"/>
  <c r="AI8" i="9"/>
  <c r="I239" i="9"/>
  <c r="J239" i="9" s="1"/>
  <c r="L239" i="9" s="1"/>
  <c r="H230" i="9"/>
  <c r="I230" i="9" s="1"/>
  <c r="H231" i="9"/>
  <c r="H232" i="9"/>
  <c r="H233" i="9"/>
  <c r="I233" i="9" s="1"/>
  <c r="H234" i="9"/>
  <c r="I234" i="9" s="1"/>
  <c r="H235" i="9"/>
  <c r="H236" i="9"/>
  <c r="H237" i="9"/>
  <c r="I237" i="9" s="1"/>
  <c r="H238" i="9"/>
  <c r="I238" i="9" s="1"/>
  <c r="H241" i="9"/>
  <c r="BI8" i="9" l="1"/>
  <c r="W8" i="9"/>
  <c r="I236" i="9"/>
  <c r="J236" i="9" s="1"/>
  <c r="L236" i="9" s="1"/>
  <c r="I232" i="9"/>
  <c r="J232" i="9" s="1"/>
  <c r="L232" i="9" s="1"/>
  <c r="J238" i="9"/>
  <c r="L238" i="9" s="1"/>
  <c r="J234" i="9"/>
  <c r="L234" i="9" s="1"/>
  <c r="J230" i="9"/>
  <c r="L230" i="9" s="1"/>
  <c r="I235" i="9"/>
  <c r="J235" i="9" s="1"/>
  <c r="L235" i="9" s="1"/>
  <c r="I231" i="9"/>
  <c r="J231" i="9" s="1"/>
  <c r="L231" i="9" s="1"/>
  <c r="J237" i="9"/>
  <c r="L237" i="9" s="1"/>
  <c r="J233" i="9"/>
  <c r="L233" i="9" s="1"/>
  <c r="I241" i="9"/>
  <c r="J241" i="9" s="1"/>
  <c r="L241" i="9" s="1"/>
  <c r="AJ8" i="9"/>
  <c r="AK8" i="9" s="1"/>
  <c r="H229" i="9"/>
  <c r="H228" i="9"/>
  <c r="AM8" i="9" l="1"/>
  <c r="AL8" i="9"/>
  <c r="I228" i="9"/>
  <c r="J228" i="9" s="1"/>
  <c r="I229" i="9"/>
  <c r="J229" i="9" s="1"/>
  <c r="L229" i="9" s="1"/>
  <c r="AQ42" i="2"/>
  <c r="AO42" i="2"/>
  <c r="AM42" i="2"/>
  <c r="AN42" i="2" s="1"/>
  <c r="AK42" i="2"/>
  <c r="W42" i="2"/>
  <c r="X42" i="2" s="1"/>
  <c r="V42" i="2"/>
  <c r="U42" i="2"/>
  <c r="M42" i="2"/>
  <c r="R42" i="2" s="1"/>
  <c r="G42" i="2"/>
  <c r="F42" i="2"/>
  <c r="AQ41" i="2"/>
  <c r="AO41" i="2"/>
  <c r="AM41" i="2"/>
  <c r="AN41" i="2" s="1"/>
  <c r="AK41" i="2"/>
  <c r="W41" i="2"/>
  <c r="X41" i="2" s="1"/>
  <c r="V41" i="2"/>
  <c r="U41" i="2"/>
  <c r="M41" i="2"/>
  <c r="AF41" i="2" s="1"/>
  <c r="G41" i="2"/>
  <c r="F41" i="2"/>
  <c r="AQ40" i="2"/>
  <c r="AO40" i="2"/>
  <c r="AM40" i="2"/>
  <c r="AN40" i="2" s="1"/>
  <c r="AK40" i="2"/>
  <c r="W40" i="2"/>
  <c r="X40" i="2" s="1"/>
  <c r="V40" i="2"/>
  <c r="U40" i="2"/>
  <c r="M40" i="2"/>
  <c r="N40" i="2" s="1"/>
  <c r="G40" i="2"/>
  <c r="F40" i="2"/>
  <c r="AQ39" i="2"/>
  <c r="AO39" i="2"/>
  <c r="AM39" i="2"/>
  <c r="AN39" i="2" s="1"/>
  <c r="AK39" i="2"/>
  <c r="W39" i="2"/>
  <c r="X39" i="2" s="1"/>
  <c r="V39" i="2"/>
  <c r="U39" i="2"/>
  <c r="N39" i="2"/>
  <c r="O39" i="2" s="1"/>
  <c r="M39" i="2"/>
  <c r="AF39" i="2" s="1"/>
  <c r="G39" i="2"/>
  <c r="F39" i="2"/>
  <c r="D39" i="2"/>
  <c r="I39" i="2" s="1"/>
  <c r="AQ38" i="2"/>
  <c r="AO38" i="2"/>
  <c r="AM38" i="2"/>
  <c r="AN38" i="2" s="1"/>
  <c r="AK38" i="2"/>
  <c r="W38" i="2"/>
  <c r="X38" i="2" s="1"/>
  <c r="V38" i="2"/>
  <c r="U38" i="2"/>
  <c r="N38" i="2"/>
  <c r="M38" i="2"/>
  <c r="R38" i="2" s="1"/>
  <c r="G38" i="2"/>
  <c r="F38" i="2"/>
  <c r="K188" i="9"/>
  <c r="P188" i="9"/>
  <c r="Q188" i="9"/>
  <c r="R188" i="9"/>
  <c r="S188" i="9"/>
  <c r="G188" i="9"/>
  <c r="BA188" i="9"/>
  <c r="AW188" i="9"/>
  <c r="M47" i="9"/>
  <c r="O47" i="9" s="1"/>
  <c r="L47" i="9"/>
  <c r="I47" i="9"/>
  <c r="J47" i="9" s="1"/>
  <c r="H47" i="9"/>
  <c r="H46" i="9"/>
  <c r="I46" i="9"/>
  <c r="L46" i="9"/>
  <c r="M46" i="9"/>
  <c r="M45" i="9"/>
  <c r="L45" i="9"/>
  <c r="I45" i="9"/>
  <c r="J45" i="9" s="1"/>
  <c r="H45" i="9"/>
  <c r="M44" i="9"/>
  <c r="O44" i="9" s="1"/>
  <c r="L44" i="9"/>
  <c r="I44" i="9"/>
  <c r="J44" i="9" s="1"/>
  <c r="H44" i="9"/>
  <c r="M43" i="9"/>
  <c r="L43" i="9"/>
  <c r="I43" i="9"/>
  <c r="J43" i="9" s="1"/>
  <c r="H43" i="9"/>
  <c r="H38" i="2" l="1"/>
  <c r="R39" i="2"/>
  <c r="P40" i="2"/>
  <c r="D41" i="2"/>
  <c r="I41" i="2" s="1"/>
  <c r="P41" i="2"/>
  <c r="H42" i="2"/>
  <c r="L228" i="9"/>
  <c r="L244" i="9" s="1"/>
  <c r="L255" i="9" s="1"/>
  <c r="J244" i="9"/>
  <c r="O46" i="9"/>
  <c r="J46" i="9"/>
  <c r="O45" i="9"/>
  <c r="H40" i="2"/>
  <c r="P38" i="2"/>
  <c r="P39" i="2"/>
  <c r="R40" i="2"/>
  <c r="J41" i="2"/>
  <c r="R41" i="2"/>
  <c r="N42" i="2"/>
  <c r="J39" i="2"/>
  <c r="P42" i="2"/>
  <c r="H41" i="2"/>
  <c r="N41" i="2"/>
  <c r="O41" i="2" s="1"/>
  <c r="Q41" i="2" s="1"/>
  <c r="Y38" i="2"/>
  <c r="AT38" i="2" s="1"/>
  <c r="Y39" i="2"/>
  <c r="AT39" i="2" s="1"/>
  <c r="S41" i="2"/>
  <c r="H39" i="2"/>
  <c r="Q39" i="2"/>
  <c r="S39" i="2" s="1"/>
  <c r="O43" i="9"/>
  <c r="AS42" i="2"/>
  <c r="AS40" i="2"/>
  <c r="AS41" i="2"/>
  <c r="Y42" i="2"/>
  <c r="AT42" i="2" s="1"/>
  <c r="AS38" i="2"/>
  <c r="AS39" i="2"/>
  <c r="Y40" i="2"/>
  <c r="AT40" i="2" s="1"/>
  <c r="Y41" i="2"/>
  <c r="AT41" i="2" s="1"/>
  <c r="AA38" i="2"/>
  <c r="AF38" i="2"/>
  <c r="AA40" i="2"/>
  <c r="AF40" i="2"/>
  <c r="AA42" i="2"/>
  <c r="AF42" i="2"/>
  <c r="D38" i="2"/>
  <c r="O38" i="2"/>
  <c r="Q38" i="2" s="1"/>
  <c r="S38" i="2" s="1"/>
  <c r="AA39" i="2"/>
  <c r="D40" i="2"/>
  <c r="O40" i="2"/>
  <c r="Q40" i="2" s="1"/>
  <c r="AA41" i="2"/>
  <c r="D42" i="2"/>
  <c r="O42" i="2"/>
  <c r="V47" i="9"/>
  <c r="U47" i="9"/>
  <c r="T47" i="9"/>
  <c r="BI47" i="9" s="1"/>
  <c r="U43" i="9"/>
  <c r="V43" i="9"/>
  <c r="T43" i="9"/>
  <c r="U45" i="9"/>
  <c r="T45" i="9"/>
  <c r="V45" i="9"/>
  <c r="T44" i="9"/>
  <c r="U44" i="9"/>
  <c r="V44" i="9"/>
  <c r="BD17" i="9"/>
  <c r="BC17" i="9"/>
  <c r="AY17" i="9"/>
  <c r="AX17" i="9"/>
  <c r="AH17" i="9"/>
  <c r="AC17" i="9"/>
  <c r="M17" i="9"/>
  <c r="L17" i="9"/>
  <c r="I17" i="9"/>
  <c r="H17" i="9"/>
  <c r="BI44" i="9" l="1"/>
  <c r="BI43" i="9"/>
  <c r="BI45" i="9"/>
  <c r="T46" i="9"/>
  <c r="V46" i="9"/>
  <c r="U46" i="9"/>
  <c r="S40" i="2"/>
  <c r="AC40" i="2" s="1"/>
  <c r="AD40" i="2" s="1"/>
  <c r="AE40" i="2" s="1"/>
  <c r="C20" i="3"/>
  <c r="AF17" i="9"/>
  <c r="AG17" i="9" s="1"/>
  <c r="O17" i="9"/>
  <c r="Q42" i="2"/>
  <c r="S42" i="2" s="1"/>
  <c r="AC42" i="2" s="1"/>
  <c r="AD42" i="2" s="1"/>
  <c r="AE42" i="2" s="1"/>
  <c r="AC39" i="2"/>
  <c r="AD39" i="2" s="1"/>
  <c r="AE39" i="2" s="1"/>
  <c r="AC41" i="2"/>
  <c r="AD41" i="2" s="1"/>
  <c r="AE41" i="2" s="1"/>
  <c r="J42" i="2"/>
  <c r="I42" i="2"/>
  <c r="AC38" i="2"/>
  <c r="AD38" i="2" s="1"/>
  <c r="AE38" i="2" s="1"/>
  <c r="J38" i="2"/>
  <c r="I38" i="2"/>
  <c r="J40" i="2"/>
  <c r="I40" i="2"/>
  <c r="W45" i="9"/>
  <c r="W43" i="9"/>
  <c r="W44" i="9"/>
  <c r="J17" i="9"/>
  <c r="Y17" i="9"/>
  <c r="AQ17" i="9"/>
  <c r="X17" i="9"/>
  <c r="AB17" i="9"/>
  <c r="AQ7" i="2"/>
  <c r="AO7" i="2"/>
  <c r="AM7" i="2"/>
  <c r="AN7" i="2" s="1"/>
  <c r="AK7" i="2"/>
  <c r="W7" i="2"/>
  <c r="X7" i="2" s="1"/>
  <c r="V7" i="2"/>
  <c r="U7" i="2"/>
  <c r="M7" i="2"/>
  <c r="AF7" i="2" s="1"/>
  <c r="G7" i="2"/>
  <c r="F7" i="2"/>
  <c r="BD9" i="9"/>
  <c r="BC9" i="9"/>
  <c r="AY9" i="9"/>
  <c r="AX9" i="9"/>
  <c r="AH9" i="9"/>
  <c r="AC9" i="9"/>
  <c r="M9" i="9"/>
  <c r="L9" i="9"/>
  <c r="I9" i="9"/>
  <c r="AF9" i="9" s="1"/>
  <c r="H9" i="9"/>
  <c r="BD18" i="9"/>
  <c r="BC18" i="9"/>
  <c r="AY18" i="9"/>
  <c r="AX18" i="9"/>
  <c r="AH18" i="9"/>
  <c r="AC18" i="9"/>
  <c r="M18" i="9"/>
  <c r="L18" i="9"/>
  <c r="I18" i="9"/>
  <c r="AF18" i="9" s="1"/>
  <c r="H18" i="9"/>
  <c r="BI46" i="9" l="1"/>
  <c r="V17" i="9"/>
  <c r="O18" i="9"/>
  <c r="T17" i="9"/>
  <c r="AP17" i="9"/>
  <c r="U17" i="9"/>
  <c r="Y7" i="2"/>
  <c r="AT7" i="2" s="1"/>
  <c r="AI17" i="9"/>
  <c r="H7" i="2"/>
  <c r="AS7" i="2"/>
  <c r="N7" i="2"/>
  <c r="O7" i="2" s="1"/>
  <c r="D7" i="2"/>
  <c r="AA7" i="2"/>
  <c r="R7" i="2"/>
  <c r="P7" i="2"/>
  <c r="Y18" i="9"/>
  <c r="O9" i="9"/>
  <c r="AB18" i="9"/>
  <c r="X18" i="9"/>
  <c r="AQ9" i="9"/>
  <c r="AG9" i="9"/>
  <c r="AP9" i="9"/>
  <c r="AB9" i="9"/>
  <c r="Y9" i="9"/>
  <c r="X9" i="9"/>
  <c r="J9" i="9"/>
  <c r="AQ18" i="9"/>
  <c r="AP18" i="9"/>
  <c r="AG18" i="9"/>
  <c r="J18" i="9"/>
  <c r="M16" i="9"/>
  <c r="O16" i="9" s="1"/>
  <c r="L16" i="9"/>
  <c r="I16" i="9"/>
  <c r="J16" i="9" s="1"/>
  <c r="H16" i="9"/>
  <c r="W17" i="9" l="1"/>
  <c r="BI17" i="9"/>
  <c r="U16" i="9"/>
  <c r="AJ17" i="9"/>
  <c r="Q7" i="2"/>
  <c r="S7" i="2" s="1"/>
  <c r="AC7" i="2" s="1"/>
  <c r="AD7" i="2" s="1"/>
  <c r="AE7" i="2" s="1"/>
  <c r="J7" i="2"/>
  <c r="I7" i="2"/>
  <c r="V9" i="9"/>
  <c r="U9" i="9"/>
  <c r="T9" i="9"/>
  <c r="BI9" i="9" s="1"/>
  <c r="AI9" i="9"/>
  <c r="AI18" i="9"/>
  <c r="V18" i="9"/>
  <c r="U18" i="9"/>
  <c r="T18" i="9"/>
  <c r="V16" i="9"/>
  <c r="X16" i="9"/>
  <c r="AB16" i="9"/>
  <c r="T16" i="9"/>
  <c r="Y16" i="9"/>
  <c r="AF16" i="9"/>
  <c r="AQ12" i="2"/>
  <c r="AO12" i="2"/>
  <c r="AM12" i="2"/>
  <c r="AN12" i="2" s="1"/>
  <c r="AK12" i="2"/>
  <c r="W12" i="2"/>
  <c r="X12" i="2" s="1"/>
  <c r="V12" i="2"/>
  <c r="U12" i="2"/>
  <c r="M12" i="2"/>
  <c r="R12" i="2" s="1"/>
  <c r="G12" i="2"/>
  <c r="F12" i="2"/>
  <c r="K184" i="9"/>
  <c r="P184" i="9"/>
  <c r="Q184" i="9"/>
  <c r="R184" i="9"/>
  <c r="S184" i="9"/>
  <c r="AD184" i="9"/>
  <c r="AW184" i="9"/>
  <c r="BA184" i="9"/>
  <c r="BE184" i="9"/>
  <c r="G184" i="9"/>
  <c r="BE14" i="9"/>
  <c r="BD14" i="9"/>
  <c r="BC14" i="9"/>
  <c r="AY14" i="9"/>
  <c r="AX14" i="9"/>
  <c r="AH14" i="9"/>
  <c r="AC14" i="9"/>
  <c r="M14" i="9"/>
  <c r="L14" i="9"/>
  <c r="I14" i="9"/>
  <c r="AF14" i="9" s="1"/>
  <c r="H14" i="9"/>
  <c r="BI18" i="9" l="1"/>
  <c r="BI16" i="9"/>
  <c r="AK17" i="9"/>
  <c r="AL17" i="9" s="1"/>
  <c r="H12" i="2"/>
  <c r="W18" i="9"/>
  <c r="W9" i="9"/>
  <c r="AJ9" i="9"/>
  <c r="AK9" i="9" s="1"/>
  <c r="AJ18" i="9"/>
  <c r="AK18" i="9" s="1"/>
  <c r="AG16" i="9"/>
  <c r="AQ16" i="9"/>
  <c r="AP16" i="9"/>
  <c r="P12" i="2"/>
  <c r="Y12" i="2"/>
  <c r="AT12" i="2" s="1"/>
  <c r="AS12" i="2"/>
  <c r="D12" i="2"/>
  <c r="AA12" i="2"/>
  <c r="AF12" i="2"/>
  <c r="N12" i="2"/>
  <c r="O12" i="2" s="1"/>
  <c r="Y14" i="9"/>
  <c r="O14" i="9"/>
  <c r="AG14" i="9"/>
  <c r="AQ14" i="9"/>
  <c r="AP14" i="9"/>
  <c r="J14" i="9"/>
  <c r="AD14" i="9"/>
  <c r="X14" i="9"/>
  <c r="AB14" i="9"/>
  <c r="AM17" i="9" l="1"/>
  <c r="Q12" i="2"/>
  <c r="S12" i="2" s="1"/>
  <c r="AC12" i="2" s="1"/>
  <c r="AD12" i="2" s="1"/>
  <c r="AE12" i="2" s="1"/>
  <c r="AM9" i="9"/>
  <c r="AL9" i="9"/>
  <c r="AL18" i="9"/>
  <c r="AM18" i="9"/>
  <c r="I12" i="2"/>
  <c r="J12" i="2"/>
  <c r="T14" i="9"/>
  <c r="V14" i="9"/>
  <c r="U14" i="9"/>
  <c r="AI14" i="9"/>
  <c r="BH160" i="9"/>
  <c r="C12" i="3" s="1"/>
  <c r="BI14" i="9" l="1"/>
  <c r="W14" i="9"/>
  <c r="AJ14" i="9"/>
  <c r="AK14" i="9" s="1"/>
  <c r="AU50" i="2"/>
  <c r="C13" i="3" s="1"/>
  <c r="L5" i="9"/>
  <c r="AM14" i="9" l="1"/>
  <c r="AL14" i="9"/>
  <c r="N189" i="9"/>
  <c r="H5" i="9"/>
  <c r="N184" i="9" l="1"/>
  <c r="N187" i="9"/>
  <c r="N185" i="9"/>
  <c r="N188" i="9"/>
  <c r="K186" i="9"/>
  <c r="P186" i="9"/>
  <c r="Q186" i="9"/>
  <c r="R186" i="9"/>
  <c r="S186" i="9"/>
  <c r="G186" i="9"/>
  <c r="M6" i="9"/>
  <c r="M7" i="9"/>
  <c r="M10" i="9"/>
  <c r="M11" i="9"/>
  <c r="M12" i="9"/>
  <c r="O12" i="9" s="1"/>
  <c r="M13" i="9"/>
  <c r="O13" i="9" s="1"/>
  <c r="M15" i="9"/>
  <c r="O15" i="9" s="1"/>
  <c r="M19" i="9"/>
  <c r="O19" i="9" s="1"/>
  <c r="M20" i="9"/>
  <c r="O20" i="9" s="1"/>
  <c r="M21" i="9"/>
  <c r="M22" i="9"/>
  <c r="O22" i="9" s="1"/>
  <c r="M23" i="9"/>
  <c r="M24" i="9"/>
  <c r="O24" i="9" s="1"/>
  <c r="M26" i="9"/>
  <c r="O26" i="9" s="1"/>
  <c r="M27" i="9"/>
  <c r="O27" i="9" s="1"/>
  <c r="M28" i="9"/>
  <c r="O28" i="9" s="1"/>
  <c r="M29" i="9"/>
  <c r="M30" i="9"/>
  <c r="O30" i="9" s="1"/>
  <c r="M31" i="9"/>
  <c r="O31" i="9" s="1"/>
  <c r="M32" i="9"/>
  <c r="O32" i="9" s="1"/>
  <c r="M33" i="9"/>
  <c r="M34" i="9"/>
  <c r="O34" i="9" s="1"/>
  <c r="M35" i="9"/>
  <c r="O35" i="9" s="1"/>
  <c r="M36" i="9"/>
  <c r="O36" i="9" s="1"/>
  <c r="M37" i="9"/>
  <c r="M39" i="9"/>
  <c r="O39" i="9" s="1"/>
  <c r="M40" i="9"/>
  <c r="M41" i="9"/>
  <c r="M42" i="9"/>
  <c r="O42" i="9" s="1"/>
  <c r="M48" i="9"/>
  <c r="M49" i="9"/>
  <c r="O49" i="9" s="1"/>
  <c r="M52" i="9"/>
  <c r="M5" i="9"/>
  <c r="L6" i="9"/>
  <c r="L184" i="9" s="1"/>
  <c r="L7" i="9"/>
  <c r="L10" i="9"/>
  <c r="L11" i="9"/>
  <c r="L12" i="9"/>
  <c r="L13" i="9"/>
  <c r="L15" i="9"/>
  <c r="L19" i="9"/>
  <c r="L20" i="9"/>
  <c r="L21" i="9"/>
  <c r="L22" i="9"/>
  <c r="L23" i="9"/>
  <c r="L24" i="9"/>
  <c r="L26" i="9"/>
  <c r="L27" i="9"/>
  <c r="L28" i="9"/>
  <c r="L29" i="9"/>
  <c r="L30" i="9"/>
  <c r="L31" i="9"/>
  <c r="L32" i="9"/>
  <c r="L33" i="9"/>
  <c r="L34" i="9"/>
  <c r="L35" i="9"/>
  <c r="L36" i="9"/>
  <c r="L37" i="9"/>
  <c r="L39" i="9"/>
  <c r="L40" i="9"/>
  <c r="L41" i="9"/>
  <c r="L42" i="9"/>
  <c r="L48" i="9"/>
  <c r="L49" i="9"/>
  <c r="L52" i="9"/>
  <c r="I6" i="9"/>
  <c r="I7" i="9"/>
  <c r="I10" i="9"/>
  <c r="I11" i="9"/>
  <c r="J11" i="9" s="1"/>
  <c r="I12" i="9"/>
  <c r="J12" i="9" s="1"/>
  <c r="I13" i="9"/>
  <c r="J13" i="9" s="1"/>
  <c r="I15" i="9"/>
  <c r="J15" i="9" s="1"/>
  <c r="I19" i="9"/>
  <c r="J19" i="9" s="1"/>
  <c r="I20" i="9"/>
  <c r="J20" i="9" s="1"/>
  <c r="I21" i="9"/>
  <c r="J21" i="9" s="1"/>
  <c r="I22" i="9"/>
  <c r="J22" i="9" s="1"/>
  <c r="I23" i="9"/>
  <c r="I24" i="9"/>
  <c r="J24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 s="1"/>
  <c r="I39" i="9"/>
  <c r="J39" i="9" s="1"/>
  <c r="I40" i="9"/>
  <c r="I41" i="9"/>
  <c r="J41" i="9" s="1"/>
  <c r="I42" i="9"/>
  <c r="J42" i="9" s="1"/>
  <c r="I48" i="9"/>
  <c r="I49" i="9"/>
  <c r="J49" i="9" s="1"/>
  <c r="I52" i="9"/>
  <c r="J52" i="9" s="1"/>
  <c r="I5" i="9"/>
  <c r="H6" i="9"/>
  <c r="H184" i="9" s="1"/>
  <c r="H7" i="9"/>
  <c r="H10" i="9"/>
  <c r="H11" i="9"/>
  <c r="H12" i="9"/>
  <c r="H13" i="9"/>
  <c r="H15" i="9"/>
  <c r="H19" i="9"/>
  <c r="H20" i="9"/>
  <c r="H21" i="9"/>
  <c r="H22" i="9"/>
  <c r="H23" i="9"/>
  <c r="H24" i="9"/>
  <c r="H26" i="9"/>
  <c r="H27" i="9"/>
  <c r="H28" i="9"/>
  <c r="H29" i="9"/>
  <c r="H30" i="9"/>
  <c r="H31" i="9"/>
  <c r="H32" i="9"/>
  <c r="H33" i="9"/>
  <c r="H34" i="9"/>
  <c r="H35" i="9"/>
  <c r="H36" i="9"/>
  <c r="H37" i="9"/>
  <c r="H39" i="9"/>
  <c r="H40" i="9"/>
  <c r="H41" i="9"/>
  <c r="H42" i="9"/>
  <c r="H48" i="9"/>
  <c r="H49" i="9"/>
  <c r="H52" i="9"/>
  <c r="U49" i="9" l="1"/>
  <c r="T31" i="9"/>
  <c r="T27" i="9"/>
  <c r="I189" i="9"/>
  <c r="V39" i="9"/>
  <c r="U15" i="9"/>
  <c r="V41" i="9"/>
  <c r="U36" i="9"/>
  <c r="U32" i="9"/>
  <c r="U28" i="9"/>
  <c r="U24" i="9"/>
  <c r="V35" i="9"/>
  <c r="T19" i="9"/>
  <c r="H189" i="9"/>
  <c r="L189" i="9"/>
  <c r="M189" i="9"/>
  <c r="I185" i="9"/>
  <c r="H185" i="9"/>
  <c r="H187" i="9"/>
  <c r="L187" i="9"/>
  <c r="L185" i="9"/>
  <c r="M187" i="9"/>
  <c r="M185" i="9"/>
  <c r="I187" i="9"/>
  <c r="L188" i="9"/>
  <c r="H188" i="9"/>
  <c r="O48" i="9"/>
  <c r="I188" i="9"/>
  <c r="J48" i="9"/>
  <c r="T48" i="9" s="1"/>
  <c r="M188" i="9"/>
  <c r="M184" i="9"/>
  <c r="J5" i="9"/>
  <c r="I184" i="9"/>
  <c r="O6" i="9"/>
  <c r="J6" i="9"/>
  <c r="J10" i="9"/>
  <c r="O10" i="9"/>
  <c r="O52" i="9"/>
  <c r="O37" i="9"/>
  <c r="O29" i="9"/>
  <c r="L186" i="9"/>
  <c r="O41" i="9"/>
  <c r="O33" i="9"/>
  <c r="O21" i="9"/>
  <c r="O186" i="9" s="1"/>
  <c r="O11" i="9"/>
  <c r="U52" i="9"/>
  <c r="T52" i="9"/>
  <c r="V52" i="9"/>
  <c r="U29" i="9"/>
  <c r="T29" i="9"/>
  <c r="V29" i="9"/>
  <c r="U11" i="9"/>
  <c r="T11" i="9"/>
  <c r="V11" i="9"/>
  <c r="U37" i="9"/>
  <c r="T37" i="9"/>
  <c r="V37" i="9"/>
  <c r="U21" i="9"/>
  <c r="T21" i="9"/>
  <c r="V21" i="9"/>
  <c r="U13" i="9"/>
  <c r="V13" i="9"/>
  <c r="U33" i="9"/>
  <c r="T33" i="9"/>
  <c r="V30" i="9"/>
  <c r="U30" i="9"/>
  <c r="V22" i="9"/>
  <c r="U22" i="9"/>
  <c r="V12" i="9"/>
  <c r="U12" i="9"/>
  <c r="T22" i="9"/>
  <c r="U39" i="9"/>
  <c r="M186" i="9"/>
  <c r="O5" i="9"/>
  <c r="O23" i="9"/>
  <c r="T35" i="9"/>
  <c r="V33" i="9"/>
  <c r="R190" i="9"/>
  <c r="U31" i="9"/>
  <c r="V31" i="9"/>
  <c r="V27" i="9"/>
  <c r="U27" i="9"/>
  <c r="BI27" i="9" s="1"/>
  <c r="J186" i="9"/>
  <c r="V19" i="9"/>
  <c r="U19" i="9"/>
  <c r="U41" i="9"/>
  <c r="T41" i="9"/>
  <c r="T39" i="9"/>
  <c r="T13" i="9"/>
  <c r="P190" i="9"/>
  <c r="O40" i="9"/>
  <c r="O7" i="9"/>
  <c r="T30" i="9"/>
  <c r="T12" i="9"/>
  <c r="H186" i="9"/>
  <c r="T49" i="9"/>
  <c r="BI49" i="9" s="1"/>
  <c r="V49" i="9"/>
  <c r="J40" i="9"/>
  <c r="T36" i="9"/>
  <c r="V36" i="9"/>
  <c r="T32" i="9"/>
  <c r="V32" i="9"/>
  <c r="T28" i="9"/>
  <c r="V28" i="9"/>
  <c r="T24" i="9"/>
  <c r="V24" i="9"/>
  <c r="T20" i="9"/>
  <c r="V20" i="9"/>
  <c r="T15" i="9"/>
  <c r="V15" i="9"/>
  <c r="J7" i="9"/>
  <c r="V42" i="9"/>
  <c r="U42" i="9"/>
  <c r="V34" i="9"/>
  <c r="U34" i="9"/>
  <c r="V26" i="9"/>
  <c r="U26" i="9"/>
  <c r="N186" i="9"/>
  <c r="T42" i="9"/>
  <c r="T34" i="9"/>
  <c r="T26" i="9"/>
  <c r="U35" i="9"/>
  <c r="U20" i="9"/>
  <c r="I186" i="9"/>
  <c r="J23" i="9"/>
  <c r="Q190" i="9"/>
  <c r="S190" i="9"/>
  <c r="K190" i="9"/>
  <c r="G190" i="9"/>
  <c r="BI22" i="9" l="1"/>
  <c r="BI21" i="9"/>
  <c r="BI52" i="9"/>
  <c r="BI34" i="9"/>
  <c r="BI35" i="9"/>
  <c r="BI20" i="9"/>
  <c r="BI28" i="9"/>
  <c r="BI36" i="9"/>
  <c r="BI41" i="9"/>
  <c r="BI33" i="9"/>
  <c r="BI37" i="9"/>
  <c r="BI26" i="9"/>
  <c r="BI15" i="9"/>
  <c r="BI24" i="9"/>
  <c r="BI32" i="9"/>
  <c r="BI30" i="9"/>
  <c r="BI13" i="9"/>
  <c r="BI29" i="9"/>
  <c r="BI31" i="9"/>
  <c r="BI19" i="9"/>
  <c r="BI39" i="9"/>
  <c r="BI11" i="9"/>
  <c r="BI42" i="9"/>
  <c r="BI12" i="9"/>
  <c r="T10" i="9"/>
  <c r="J188" i="9"/>
  <c r="V10" i="9"/>
  <c r="T5" i="9"/>
  <c r="U6" i="9"/>
  <c r="J185" i="9"/>
  <c r="U5" i="9"/>
  <c r="V5" i="9"/>
  <c r="O189" i="9"/>
  <c r="U48" i="9"/>
  <c r="U189" i="9" s="1"/>
  <c r="J189" i="9"/>
  <c r="T189" i="9"/>
  <c r="O187" i="9"/>
  <c r="O185" i="9"/>
  <c r="J187" i="9"/>
  <c r="O188" i="9"/>
  <c r="V48" i="9"/>
  <c r="V189" i="9" s="1"/>
  <c r="O184" i="9"/>
  <c r="T186" i="9"/>
  <c r="J184" i="9"/>
  <c r="T6" i="9"/>
  <c r="V6" i="9"/>
  <c r="V184" i="9" s="1"/>
  <c r="L190" i="9"/>
  <c r="H190" i="9"/>
  <c r="U10" i="9"/>
  <c r="U186" i="9"/>
  <c r="T7" i="9"/>
  <c r="T185" i="9" s="1"/>
  <c r="V7" i="9"/>
  <c r="U7" i="9"/>
  <c r="M190" i="9"/>
  <c r="V186" i="9"/>
  <c r="I190" i="9"/>
  <c r="U23" i="9"/>
  <c r="U187" i="9" s="1"/>
  <c r="V23" i="9"/>
  <c r="T23" i="9"/>
  <c r="T187" i="9" s="1"/>
  <c r="N190" i="9"/>
  <c r="T40" i="9"/>
  <c r="T188" i="9" s="1"/>
  <c r="V40" i="9"/>
  <c r="V188" i="9" s="1"/>
  <c r="U40" i="9"/>
  <c r="U188" i="9" s="1"/>
  <c r="U184" i="9" l="1"/>
  <c r="BI5" i="9"/>
  <c r="BI48" i="9"/>
  <c r="BI23" i="9"/>
  <c r="BI6" i="9"/>
  <c r="BI10" i="9"/>
  <c r="BI40" i="9"/>
  <c r="BI7" i="9"/>
  <c r="BI160" i="9" s="1"/>
  <c r="T184" i="9"/>
  <c r="U185" i="9"/>
  <c r="U190" i="9" s="1"/>
  <c r="V185" i="9"/>
  <c r="V187" i="9"/>
  <c r="O190" i="9"/>
  <c r="J190" i="9"/>
  <c r="T190" i="9"/>
  <c r="V190" i="9" l="1"/>
  <c r="AR50" i="2"/>
  <c r="AP50" i="2"/>
  <c r="AL50" i="2"/>
  <c r="AB50" i="2"/>
  <c r="Z50" i="2"/>
  <c r="L50" i="2"/>
  <c r="K50" i="2"/>
  <c r="E50" i="2"/>
  <c r="AQ46" i="2"/>
  <c r="AO46" i="2"/>
  <c r="AM46" i="2"/>
  <c r="AN46" i="2" s="1"/>
  <c r="AK46" i="2"/>
  <c r="W46" i="2"/>
  <c r="X46" i="2" s="1"/>
  <c r="V46" i="2"/>
  <c r="U46" i="2"/>
  <c r="M46" i="2"/>
  <c r="AF46" i="2" s="1"/>
  <c r="G46" i="2"/>
  <c r="F46" i="2"/>
  <c r="AQ45" i="2"/>
  <c r="AO45" i="2"/>
  <c r="AM45" i="2"/>
  <c r="AN45" i="2" s="1"/>
  <c r="AK45" i="2"/>
  <c r="W45" i="2"/>
  <c r="X45" i="2" s="1"/>
  <c r="V45" i="2"/>
  <c r="U45" i="2"/>
  <c r="M45" i="2"/>
  <c r="AF45" i="2" s="1"/>
  <c r="G45" i="2"/>
  <c r="F45" i="2"/>
  <c r="AQ44" i="2"/>
  <c r="AO44" i="2"/>
  <c r="AM44" i="2"/>
  <c r="AN44" i="2" s="1"/>
  <c r="AK44" i="2"/>
  <c r="W44" i="2"/>
  <c r="X44" i="2" s="1"/>
  <c r="V44" i="2"/>
  <c r="U44" i="2"/>
  <c r="M44" i="2"/>
  <c r="G44" i="2"/>
  <c r="F44" i="2"/>
  <c r="AQ43" i="2"/>
  <c r="AO43" i="2"/>
  <c r="AM43" i="2"/>
  <c r="AN43" i="2" s="1"/>
  <c r="AK43" i="2"/>
  <c r="W43" i="2"/>
  <c r="X43" i="2" s="1"/>
  <c r="V43" i="2"/>
  <c r="U43" i="2"/>
  <c r="M43" i="2"/>
  <c r="AA43" i="2" s="1"/>
  <c r="G43" i="2"/>
  <c r="F43" i="2"/>
  <c r="AQ37" i="2"/>
  <c r="AO37" i="2"/>
  <c r="AM37" i="2"/>
  <c r="AN37" i="2" s="1"/>
  <c r="AK37" i="2"/>
  <c r="W37" i="2"/>
  <c r="X37" i="2" s="1"/>
  <c r="V37" i="2"/>
  <c r="U37" i="2"/>
  <c r="M37" i="2"/>
  <c r="G37" i="2"/>
  <c r="F37" i="2"/>
  <c r="AQ36" i="2"/>
  <c r="AO36" i="2"/>
  <c r="AM36" i="2"/>
  <c r="AN36" i="2" s="1"/>
  <c r="AK36" i="2"/>
  <c r="W36" i="2"/>
  <c r="X36" i="2" s="1"/>
  <c r="V36" i="2"/>
  <c r="U36" i="2"/>
  <c r="M36" i="2"/>
  <c r="AF36" i="2" s="1"/>
  <c r="G36" i="2"/>
  <c r="F36" i="2"/>
  <c r="AQ35" i="2"/>
  <c r="AO35" i="2"/>
  <c r="AM35" i="2"/>
  <c r="AN35" i="2" s="1"/>
  <c r="AK35" i="2"/>
  <c r="W35" i="2"/>
  <c r="X35" i="2" s="1"/>
  <c r="V35" i="2"/>
  <c r="U35" i="2"/>
  <c r="M35" i="2"/>
  <c r="R35" i="2" s="1"/>
  <c r="G35" i="2"/>
  <c r="F35" i="2"/>
  <c r="AQ34" i="2"/>
  <c r="AO34" i="2"/>
  <c r="AM34" i="2"/>
  <c r="AN34" i="2" s="1"/>
  <c r="AK34" i="2"/>
  <c r="W34" i="2"/>
  <c r="X34" i="2" s="1"/>
  <c r="V34" i="2"/>
  <c r="U34" i="2"/>
  <c r="M34" i="2"/>
  <c r="G34" i="2"/>
  <c r="F34" i="2"/>
  <c r="AQ33" i="2"/>
  <c r="AO33" i="2"/>
  <c r="AM33" i="2"/>
  <c r="AN33" i="2" s="1"/>
  <c r="AK33" i="2"/>
  <c r="W33" i="2"/>
  <c r="X33" i="2" s="1"/>
  <c r="V33" i="2"/>
  <c r="U33" i="2"/>
  <c r="M33" i="2"/>
  <c r="AF33" i="2" s="1"/>
  <c r="G33" i="2"/>
  <c r="F33" i="2"/>
  <c r="AQ32" i="2"/>
  <c r="AO32" i="2"/>
  <c r="AM32" i="2"/>
  <c r="AN32" i="2" s="1"/>
  <c r="AK32" i="2"/>
  <c r="W32" i="2"/>
  <c r="X32" i="2" s="1"/>
  <c r="V32" i="2"/>
  <c r="U32" i="2"/>
  <c r="M32" i="2"/>
  <c r="AA32" i="2" s="1"/>
  <c r="G32" i="2"/>
  <c r="F32" i="2"/>
  <c r="AQ31" i="2"/>
  <c r="AO31" i="2"/>
  <c r="AM31" i="2"/>
  <c r="AN31" i="2" s="1"/>
  <c r="AK31" i="2"/>
  <c r="W31" i="2"/>
  <c r="X31" i="2" s="1"/>
  <c r="V31" i="2"/>
  <c r="U31" i="2"/>
  <c r="M31" i="2"/>
  <c r="R31" i="2" s="1"/>
  <c r="G31" i="2"/>
  <c r="F31" i="2"/>
  <c r="AQ30" i="2"/>
  <c r="AO30" i="2"/>
  <c r="AM30" i="2"/>
  <c r="AN30" i="2" s="1"/>
  <c r="AK30" i="2"/>
  <c r="W30" i="2"/>
  <c r="X30" i="2" s="1"/>
  <c r="V30" i="2"/>
  <c r="U30" i="2"/>
  <c r="M30" i="2"/>
  <c r="G30" i="2"/>
  <c r="F30" i="2"/>
  <c r="AQ29" i="2"/>
  <c r="AO29" i="2"/>
  <c r="AM29" i="2"/>
  <c r="AN29" i="2" s="1"/>
  <c r="AK29" i="2"/>
  <c r="W29" i="2"/>
  <c r="X29" i="2" s="1"/>
  <c r="V29" i="2"/>
  <c r="U29" i="2"/>
  <c r="M29" i="2"/>
  <c r="P29" i="2" s="1"/>
  <c r="G29" i="2"/>
  <c r="F29" i="2"/>
  <c r="AQ28" i="2"/>
  <c r="AO28" i="2"/>
  <c r="AM28" i="2"/>
  <c r="AN28" i="2" s="1"/>
  <c r="AK28" i="2"/>
  <c r="W28" i="2"/>
  <c r="X28" i="2" s="1"/>
  <c r="V28" i="2"/>
  <c r="U28" i="2"/>
  <c r="M28" i="2"/>
  <c r="G28" i="2"/>
  <c r="F28" i="2"/>
  <c r="AQ27" i="2"/>
  <c r="AO27" i="2"/>
  <c r="AM27" i="2"/>
  <c r="AN27" i="2" s="1"/>
  <c r="AK27" i="2"/>
  <c r="W27" i="2"/>
  <c r="X27" i="2" s="1"/>
  <c r="V27" i="2"/>
  <c r="U27" i="2"/>
  <c r="M27" i="2"/>
  <c r="AA27" i="2" s="1"/>
  <c r="G27" i="2"/>
  <c r="F27" i="2"/>
  <c r="AQ26" i="2"/>
  <c r="AO26" i="2"/>
  <c r="AM26" i="2"/>
  <c r="AN26" i="2" s="1"/>
  <c r="AK26" i="2"/>
  <c r="W26" i="2"/>
  <c r="X26" i="2" s="1"/>
  <c r="V26" i="2"/>
  <c r="U26" i="2"/>
  <c r="M26" i="2"/>
  <c r="AF26" i="2" s="1"/>
  <c r="G26" i="2"/>
  <c r="F26" i="2"/>
  <c r="AQ25" i="2"/>
  <c r="AO25" i="2"/>
  <c r="AM25" i="2"/>
  <c r="AN25" i="2" s="1"/>
  <c r="AK25" i="2"/>
  <c r="W25" i="2"/>
  <c r="X25" i="2" s="1"/>
  <c r="V25" i="2"/>
  <c r="U25" i="2"/>
  <c r="M25" i="2"/>
  <c r="P25" i="2" s="1"/>
  <c r="G25" i="2"/>
  <c r="F25" i="2"/>
  <c r="AQ24" i="2"/>
  <c r="AO24" i="2"/>
  <c r="AM24" i="2"/>
  <c r="AN24" i="2" s="1"/>
  <c r="AK24" i="2"/>
  <c r="W24" i="2"/>
  <c r="X24" i="2" s="1"/>
  <c r="V24" i="2"/>
  <c r="U24" i="2"/>
  <c r="M24" i="2"/>
  <c r="P24" i="2" s="1"/>
  <c r="G24" i="2"/>
  <c r="F24" i="2"/>
  <c r="AQ23" i="2"/>
  <c r="AO23" i="2"/>
  <c r="AM23" i="2"/>
  <c r="AN23" i="2" s="1"/>
  <c r="AK23" i="2"/>
  <c r="W23" i="2"/>
  <c r="X23" i="2" s="1"/>
  <c r="V23" i="2"/>
  <c r="U23" i="2"/>
  <c r="M23" i="2"/>
  <c r="AF23" i="2" s="1"/>
  <c r="G23" i="2"/>
  <c r="F23" i="2"/>
  <c r="AQ22" i="2"/>
  <c r="AO22" i="2"/>
  <c r="AM22" i="2"/>
  <c r="AN22" i="2" s="1"/>
  <c r="AK22" i="2"/>
  <c r="W22" i="2"/>
  <c r="X22" i="2" s="1"/>
  <c r="V22" i="2"/>
  <c r="U22" i="2"/>
  <c r="M22" i="2"/>
  <c r="AF22" i="2" s="1"/>
  <c r="G22" i="2"/>
  <c r="F22" i="2"/>
  <c r="AQ21" i="2"/>
  <c r="AO21" i="2"/>
  <c r="AM21" i="2"/>
  <c r="AN21" i="2" s="1"/>
  <c r="AK21" i="2"/>
  <c r="W21" i="2"/>
  <c r="X21" i="2" s="1"/>
  <c r="V21" i="2"/>
  <c r="U21" i="2"/>
  <c r="M21" i="2"/>
  <c r="AF21" i="2" s="1"/>
  <c r="G21" i="2"/>
  <c r="F21" i="2"/>
  <c r="AQ20" i="2"/>
  <c r="AO20" i="2"/>
  <c r="AM20" i="2"/>
  <c r="AN20" i="2" s="1"/>
  <c r="AK20" i="2"/>
  <c r="W20" i="2"/>
  <c r="X20" i="2" s="1"/>
  <c r="V20" i="2"/>
  <c r="U20" i="2"/>
  <c r="M20" i="2"/>
  <c r="AA20" i="2" s="1"/>
  <c r="G20" i="2"/>
  <c r="F20" i="2"/>
  <c r="AQ19" i="2"/>
  <c r="AO19" i="2"/>
  <c r="AM19" i="2"/>
  <c r="AN19" i="2" s="1"/>
  <c r="AK19" i="2"/>
  <c r="W19" i="2"/>
  <c r="X19" i="2" s="1"/>
  <c r="V19" i="2"/>
  <c r="U19" i="2"/>
  <c r="M19" i="2"/>
  <c r="D19" i="2" s="1"/>
  <c r="I19" i="2" s="1"/>
  <c r="G19" i="2"/>
  <c r="F19" i="2"/>
  <c r="AQ18" i="2"/>
  <c r="AO18" i="2"/>
  <c r="AM18" i="2"/>
  <c r="AN18" i="2" s="1"/>
  <c r="AK18" i="2"/>
  <c r="W18" i="2"/>
  <c r="X18" i="2" s="1"/>
  <c r="V18" i="2"/>
  <c r="U18" i="2"/>
  <c r="M18" i="2"/>
  <c r="AF18" i="2" s="1"/>
  <c r="G18" i="2"/>
  <c r="F18" i="2"/>
  <c r="AQ17" i="2"/>
  <c r="AO17" i="2"/>
  <c r="AM17" i="2"/>
  <c r="AN17" i="2" s="1"/>
  <c r="AK17" i="2"/>
  <c r="W17" i="2"/>
  <c r="X17" i="2" s="1"/>
  <c r="V17" i="2"/>
  <c r="U17" i="2"/>
  <c r="M17" i="2"/>
  <c r="R17" i="2" s="1"/>
  <c r="G17" i="2"/>
  <c r="F17" i="2"/>
  <c r="AQ14" i="2"/>
  <c r="AO14" i="2"/>
  <c r="AM14" i="2"/>
  <c r="AN14" i="2" s="1"/>
  <c r="AK14" i="2"/>
  <c r="W14" i="2"/>
  <c r="X14" i="2" s="1"/>
  <c r="V14" i="2"/>
  <c r="U14" i="2"/>
  <c r="M14" i="2"/>
  <c r="AA14" i="2" s="1"/>
  <c r="G14" i="2"/>
  <c r="F14" i="2"/>
  <c r="AQ13" i="2"/>
  <c r="AO13" i="2"/>
  <c r="AM13" i="2"/>
  <c r="AN13" i="2" s="1"/>
  <c r="AK13" i="2"/>
  <c r="W13" i="2"/>
  <c r="X13" i="2" s="1"/>
  <c r="V13" i="2"/>
  <c r="U13" i="2"/>
  <c r="M13" i="2"/>
  <c r="AF13" i="2" s="1"/>
  <c r="G13" i="2"/>
  <c r="F13" i="2"/>
  <c r="AQ11" i="2"/>
  <c r="AO11" i="2"/>
  <c r="AM11" i="2"/>
  <c r="AN11" i="2" s="1"/>
  <c r="AK11" i="2"/>
  <c r="W11" i="2"/>
  <c r="X11" i="2" s="1"/>
  <c r="V11" i="2"/>
  <c r="U11" i="2"/>
  <c r="M11" i="2"/>
  <c r="G11" i="2"/>
  <c r="F11" i="2"/>
  <c r="AQ10" i="2"/>
  <c r="AO10" i="2"/>
  <c r="AM10" i="2"/>
  <c r="AN10" i="2" s="1"/>
  <c r="AK10" i="2"/>
  <c r="W10" i="2"/>
  <c r="X10" i="2" s="1"/>
  <c r="V10" i="2"/>
  <c r="U10" i="2"/>
  <c r="M10" i="2"/>
  <c r="G10" i="2"/>
  <c r="F10" i="2"/>
  <c r="AQ9" i="2"/>
  <c r="AO9" i="2"/>
  <c r="AM9" i="2"/>
  <c r="AN9" i="2" s="1"/>
  <c r="AK9" i="2"/>
  <c r="W9" i="2"/>
  <c r="X9" i="2" s="1"/>
  <c r="V9" i="2"/>
  <c r="U9" i="2"/>
  <c r="M9" i="2"/>
  <c r="G9" i="2"/>
  <c r="F9" i="2"/>
  <c r="AQ8" i="2"/>
  <c r="AO8" i="2"/>
  <c r="AM8" i="2"/>
  <c r="AN8" i="2" s="1"/>
  <c r="AK8" i="2"/>
  <c r="W8" i="2"/>
  <c r="X8" i="2" s="1"/>
  <c r="V8" i="2"/>
  <c r="U8" i="2"/>
  <c r="M8" i="2"/>
  <c r="G8" i="2"/>
  <c r="F8" i="2"/>
  <c r="AQ5" i="2"/>
  <c r="AO5" i="2"/>
  <c r="AM5" i="2"/>
  <c r="AN5" i="2" s="1"/>
  <c r="AK5" i="2"/>
  <c r="W5" i="2"/>
  <c r="X5" i="2" s="1"/>
  <c r="V5" i="2"/>
  <c r="U5" i="2"/>
  <c r="M5" i="2"/>
  <c r="AF5" i="2" s="1"/>
  <c r="G5" i="2"/>
  <c r="F5" i="2"/>
  <c r="AQ4" i="2"/>
  <c r="AO4" i="2"/>
  <c r="AM4" i="2"/>
  <c r="AN4" i="2" s="1"/>
  <c r="AK4" i="2"/>
  <c r="W4" i="2"/>
  <c r="X4" i="2" s="1"/>
  <c r="V4" i="2"/>
  <c r="U4" i="2"/>
  <c r="M4" i="2"/>
  <c r="AF4" i="2" s="1"/>
  <c r="G4" i="2"/>
  <c r="F4" i="2"/>
  <c r="AQ3" i="2"/>
  <c r="AO3" i="2"/>
  <c r="AM3" i="2"/>
  <c r="AN3" i="2" s="1"/>
  <c r="AK3" i="2"/>
  <c r="W3" i="2"/>
  <c r="X3" i="2" s="1"/>
  <c r="V3" i="2"/>
  <c r="U3" i="2"/>
  <c r="M3" i="2"/>
  <c r="G3" i="2"/>
  <c r="F3" i="2"/>
  <c r="AQ2" i="2"/>
  <c r="AO2" i="2"/>
  <c r="AM2" i="2"/>
  <c r="AN2" i="2" s="1"/>
  <c r="AK2" i="2"/>
  <c r="W2" i="2"/>
  <c r="V2" i="2"/>
  <c r="U2" i="2"/>
  <c r="M2" i="2"/>
  <c r="G2" i="2"/>
  <c r="F2" i="2"/>
  <c r="I222" i="9"/>
  <c r="I216" i="9"/>
  <c r="K216" i="9" s="1"/>
  <c r="I207" i="9"/>
  <c r="I209" i="9" s="1"/>
  <c r="G207" i="9"/>
  <c r="G209" i="9" s="1"/>
  <c r="I195" i="9"/>
  <c r="I197" i="9" s="1"/>
  <c r="G195" i="9"/>
  <c r="G197" i="9" s="1"/>
  <c r="BA189" i="9"/>
  <c r="AW189" i="9"/>
  <c r="BC186" i="9"/>
  <c r="BA186" i="9"/>
  <c r="AW186" i="9"/>
  <c r="AB186" i="9"/>
  <c r="R183" i="9"/>
  <c r="O183" i="9"/>
  <c r="N183" i="9"/>
  <c r="W176" i="9"/>
  <c r="AI174" i="9"/>
  <c r="AI173" i="9"/>
  <c r="AI172" i="9"/>
  <c r="AI171" i="9"/>
  <c r="AZ9" i="9" s="1"/>
  <c r="BB9" i="9" s="1"/>
  <c r="BF9" i="9" s="1"/>
  <c r="AI170" i="9"/>
  <c r="AI169" i="9"/>
  <c r="AI168" i="9"/>
  <c r="AZ141" i="9" s="1"/>
  <c r="AI167" i="9"/>
  <c r="AZ14" i="9" s="1"/>
  <c r="BB14" i="9" s="1"/>
  <c r="BF14" i="9" s="1"/>
  <c r="AI166" i="9"/>
  <c r="AZ152" i="9" s="1"/>
  <c r="AI165" i="9"/>
  <c r="AI164" i="9"/>
  <c r="BA160" i="9"/>
  <c r="S160" i="9"/>
  <c r="P160" i="9"/>
  <c r="N160" i="9"/>
  <c r="I160" i="9"/>
  <c r="BE158" i="9"/>
  <c r="BD158" i="9"/>
  <c r="BC158" i="9"/>
  <c r="AY158" i="9"/>
  <c r="AX158" i="9"/>
  <c r="AH158" i="9"/>
  <c r="AF158" i="9"/>
  <c r="AP158" i="9" s="1"/>
  <c r="AC158" i="9"/>
  <c r="Z158" i="9"/>
  <c r="Y158" i="9"/>
  <c r="X158" i="9"/>
  <c r="Q158" i="9"/>
  <c r="M158" i="9"/>
  <c r="AG158" i="9" s="1"/>
  <c r="K158" i="9"/>
  <c r="J158" i="9"/>
  <c r="G158" i="9"/>
  <c r="H158" i="9" s="1"/>
  <c r="BE157" i="9"/>
  <c r="BD157" i="9"/>
  <c r="BC157" i="9"/>
  <c r="AY157" i="9"/>
  <c r="AX157" i="9"/>
  <c r="AH157" i="9"/>
  <c r="AF157" i="9"/>
  <c r="AQ157" i="9" s="1"/>
  <c r="AC157" i="9"/>
  <c r="Z157" i="9"/>
  <c r="Y157" i="9"/>
  <c r="X157" i="9"/>
  <c r="Q157" i="9"/>
  <c r="M157" i="9"/>
  <c r="AG157" i="9" s="1"/>
  <c r="K157" i="9"/>
  <c r="J157" i="9"/>
  <c r="G157" i="9"/>
  <c r="H157" i="9" s="1"/>
  <c r="BE156" i="9"/>
  <c r="BD156" i="9"/>
  <c r="BC156" i="9"/>
  <c r="AY156" i="9"/>
  <c r="AX156" i="9"/>
  <c r="AH156" i="9"/>
  <c r="AF156" i="9"/>
  <c r="AP156" i="9" s="1"/>
  <c r="AC156" i="9"/>
  <c r="Z156" i="9"/>
  <c r="Y156" i="9"/>
  <c r="X156" i="9"/>
  <c r="Q156" i="9"/>
  <c r="M156" i="9"/>
  <c r="AG156" i="9" s="1"/>
  <c r="K156" i="9"/>
  <c r="J156" i="9"/>
  <c r="G156" i="9"/>
  <c r="H156" i="9" s="1"/>
  <c r="BE155" i="9"/>
  <c r="BD155" i="9"/>
  <c r="BC155" i="9"/>
  <c r="AY155" i="9"/>
  <c r="AX155" i="9"/>
  <c r="AH155" i="9"/>
  <c r="AF155" i="9"/>
  <c r="AQ155" i="9" s="1"/>
  <c r="AC155" i="9"/>
  <c r="Z155" i="9"/>
  <c r="Y155" i="9"/>
  <c r="X155" i="9"/>
  <c r="Q155" i="9"/>
  <c r="M155" i="9"/>
  <c r="AG155" i="9" s="1"/>
  <c r="K155" i="9"/>
  <c r="J155" i="9"/>
  <c r="G155" i="9"/>
  <c r="H155" i="9" s="1"/>
  <c r="BE154" i="9"/>
  <c r="BD154" i="9"/>
  <c r="BC154" i="9"/>
  <c r="AY154" i="9"/>
  <c r="AX154" i="9"/>
  <c r="AH154" i="9"/>
  <c r="AF154" i="9"/>
  <c r="AC154" i="9"/>
  <c r="Z154" i="9"/>
  <c r="Y154" i="9"/>
  <c r="X154" i="9"/>
  <c r="Q154" i="9"/>
  <c r="M154" i="9"/>
  <c r="AG154" i="9" s="1"/>
  <c r="K154" i="9"/>
  <c r="J154" i="9"/>
  <c r="G154" i="9"/>
  <c r="H154" i="9" s="1"/>
  <c r="BE153" i="9"/>
  <c r="BD153" i="9"/>
  <c r="BC153" i="9"/>
  <c r="AY153" i="9"/>
  <c r="AX153" i="9"/>
  <c r="AH153" i="9"/>
  <c r="AF153" i="9"/>
  <c r="AC153" i="9"/>
  <c r="Z153" i="9"/>
  <c r="Y153" i="9"/>
  <c r="X153" i="9"/>
  <c r="Q153" i="9"/>
  <c r="M153" i="9"/>
  <c r="AG153" i="9" s="1"/>
  <c r="K153" i="9"/>
  <c r="J153" i="9"/>
  <c r="G153" i="9"/>
  <c r="H153" i="9" s="1"/>
  <c r="BE152" i="9"/>
  <c r="BD152" i="9"/>
  <c r="BC152" i="9"/>
  <c r="AY152" i="9"/>
  <c r="AX152" i="9"/>
  <c r="AH152" i="9"/>
  <c r="AF152" i="9"/>
  <c r="AP152" i="9" s="1"/>
  <c r="AC152" i="9"/>
  <c r="Z152" i="9"/>
  <c r="Y152" i="9"/>
  <c r="X152" i="9"/>
  <c r="Q152" i="9"/>
  <c r="M152" i="9"/>
  <c r="AG152" i="9" s="1"/>
  <c r="K152" i="9"/>
  <c r="J152" i="9"/>
  <c r="G152" i="9"/>
  <c r="H152" i="9" s="1"/>
  <c r="BE151" i="9"/>
  <c r="BD151" i="9"/>
  <c r="BC151" i="9"/>
  <c r="AY151" i="9"/>
  <c r="AX151" i="9"/>
  <c r="AH151" i="9"/>
  <c r="AF151" i="9"/>
  <c r="AQ151" i="9" s="1"/>
  <c r="AC151" i="9"/>
  <c r="Z151" i="9"/>
  <c r="Y151" i="9"/>
  <c r="X151" i="9"/>
  <c r="Q151" i="9"/>
  <c r="M151" i="9"/>
  <c r="AG151" i="9" s="1"/>
  <c r="AL151" i="9" s="1"/>
  <c r="K151" i="9"/>
  <c r="J151" i="9"/>
  <c r="G151" i="9"/>
  <c r="H151" i="9" s="1"/>
  <c r="BH150" i="9"/>
  <c r="BE150" i="9"/>
  <c r="BD150" i="9"/>
  <c r="AY150" i="9"/>
  <c r="AX150" i="9"/>
  <c r="AH150" i="9"/>
  <c r="AF150" i="9"/>
  <c r="AR150" i="9" s="1"/>
  <c r="AD150" i="9"/>
  <c r="AC150" i="9"/>
  <c r="Z150" i="9"/>
  <c r="Y150" i="9"/>
  <c r="X150" i="9"/>
  <c r="Q150" i="9"/>
  <c r="M150" i="9"/>
  <c r="AG150" i="9" s="1"/>
  <c r="AL150" i="9" s="1"/>
  <c r="K150" i="9"/>
  <c r="J150" i="9"/>
  <c r="G150" i="9"/>
  <c r="H150" i="9" s="1"/>
  <c r="BH149" i="9"/>
  <c r="BE149" i="9"/>
  <c r="BD149" i="9"/>
  <c r="AY149" i="9"/>
  <c r="AX149" i="9"/>
  <c r="AH149" i="9"/>
  <c r="AF149" i="9"/>
  <c r="AR149" i="9" s="1"/>
  <c r="AD149" i="9"/>
  <c r="AC149" i="9"/>
  <c r="Z149" i="9"/>
  <c r="Y149" i="9"/>
  <c r="X149" i="9"/>
  <c r="Q149" i="9"/>
  <c r="M149" i="9"/>
  <c r="AG149" i="9" s="1"/>
  <c r="AI149" i="9" s="1"/>
  <c r="K149" i="9"/>
  <c r="J149" i="9"/>
  <c r="G149" i="9"/>
  <c r="H149" i="9" s="1"/>
  <c r="BE148" i="9"/>
  <c r="BD148" i="9"/>
  <c r="BC148" i="9"/>
  <c r="AY148" i="9"/>
  <c r="AX148" i="9"/>
  <c r="AH148" i="9"/>
  <c r="AF148" i="9"/>
  <c r="AR148" i="9" s="1"/>
  <c r="AD148" i="9"/>
  <c r="AC148" i="9"/>
  <c r="AB148" i="9"/>
  <c r="Z148" i="9"/>
  <c r="Y148" i="9"/>
  <c r="X148" i="9"/>
  <c r="Q148" i="9"/>
  <c r="M148" i="9"/>
  <c r="AG148" i="9" s="1"/>
  <c r="K148" i="9"/>
  <c r="J148" i="9"/>
  <c r="G148" i="9"/>
  <c r="H148" i="9" s="1"/>
  <c r="BE147" i="9"/>
  <c r="BD147" i="9"/>
  <c r="BC147" i="9"/>
  <c r="AY147" i="9"/>
  <c r="AX147" i="9"/>
  <c r="AH147" i="9"/>
  <c r="AF147" i="9"/>
  <c r="AR147" i="9" s="1"/>
  <c r="AD147" i="9"/>
  <c r="AC147" i="9"/>
  <c r="AB147" i="9"/>
  <c r="Z147" i="9"/>
  <c r="Y147" i="9"/>
  <c r="X147" i="9"/>
  <c r="Q147" i="9"/>
  <c r="M147" i="9"/>
  <c r="AG147" i="9" s="1"/>
  <c r="K147" i="9"/>
  <c r="J147" i="9"/>
  <c r="G147" i="9"/>
  <c r="H147" i="9" s="1"/>
  <c r="BE146" i="9"/>
  <c r="BD146" i="9"/>
  <c r="BC146" i="9"/>
  <c r="AZ146" i="9"/>
  <c r="AY146" i="9"/>
  <c r="AX146" i="9"/>
  <c r="AH146" i="9"/>
  <c r="AF146" i="9"/>
  <c r="AD146" i="9"/>
  <c r="AC146" i="9"/>
  <c r="AB146" i="9"/>
  <c r="Z146" i="9"/>
  <c r="Y146" i="9"/>
  <c r="X146" i="9"/>
  <c r="Q146" i="9"/>
  <c r="M146" i="9"/>
  <c r="AG146" i="9" s="1"/>
  <c r="K146" i="9"/>
  <c r="J146" i="9"/>
  <c r="G146" i="9"/>
  <c r="H146" i="9" s="1"/>
  <c r="BE145" i="9"/>
  <c r="BD145" i="9"/>
  <c r="BC145" i="9"/>
  <c r="AY145" i="9"/>
  <c r="AX145" i="9"/>
  <c r="AH145" i="9"/>
  <c r="AF145" i="9"/>
  <c r="AQ145" i="9" s="1"/>
  <c r="AD145" i="9"/>
  <c r="AC145" i="9"/>
  <c r="AB145" i="9"/>
  <c r="Z145" i="9"/>
  <c r="Y145" i="9"/>
  <c r="X145" i="9"/>
  <c r="Q145" i="9"/>
  <c r="M145" i="9"/>
  <c r="AG145" i="9" s="1"/>
  <c r="K145" i="9"/>
  <c r="J145" i="9"/>
  <c r="G145" i="9"/>
  <c r="H145" i="9" s="1"/>
  <c r="BE144" i="9"/>
  <c r="BD144" i="9"/>
  <c r="BC144" i="9"/>
  <c r="AY144" i="9"/>
  <c r="AX144" i="9"/>
  <c r="AH144" i="9"/>
  <c r="AF144" i="9"/>
  <c r="AR144" i="9" s="1"/>
  <c r="AD144" i="9"/>
  <c r="AC144" i="9"/>
  <c r="AB144" i="9"/>
  <c r="Z144" i="9"/>
  <c r="Y144" i="9"/>
  <c r="X144" i="9"/>
  <c r="Q144" i="9"/>
  <c r="M144" i="9"/>
  <c r="AG144" i="9" s="1"/>
  <c r="K144" i="9"/>
  <c r="J144" i="9"/>
  <c r="G144" i="9"/>
  <c r="H144" i="9" s="1"/>
  <c r="BE143" i="9"/>
  <c r="BD143" i="9"/>
  <c r="BC143" i="9"/>
  <c r="AY143" i="9"/>
  <c r="AX143" i="9"/>
  <c r="AH143" i="9"/>
  <c r="AF143" i="9"/>
  <c r="AR143" i="9" s="1"/>
  <c r="AD143" i="9"/>
  <c r="AC143" i="9"/>
  <c r="AB143" i="9"/>
  <c r="Z143" i="9"/>
  <c r="Y143" i="9"/>
  <c r="X143" i="9"/>
  <c r="Q143" i="9"/>
  <c r="M143" i="9"/>
  <c r="AG143" i="9" s="1"/>
  <c r="K143" i="9"/>
  <c r="J143" i="9"/>
  <c r="G143" i="9"/>
  <c r="H143" i="9" s="1"/>
  <c r="BE142" i="9"/>
  <c r="BD142" i="9"/>
  <c r="BC142" i="9"/>
  <c r="AY142" i="9"/>
  <c r="AX142" i="9"/>
  <c r="AH142" i="9"/>
  <c r="AF142" i="9"/>
  <c r="AD142" i="9"/>
  <c r="AC142" i="9"/>
  <c r="AB142" i="9"/>
  <c r="Z142" i="9"/>
  <c r="Y142" i="9"/>
  <c r="X142" i="9"/>
  <c r="Q142" i="9"/>
  <c r="M142" i="9"/>
  <c r="AG142" i="9" s="1"/>
  <c r="K142" i="9"/>
  <c r="J142" i="9"/>
  <c r="G142" i="9"/>
  <c r="H142" i="9" s="1"/>
  <c r="BD141" i="9"/>
  <c r="BC141" i="9"/>
  <c r="AY141" i="9"/>
  <c r="AX141" i="9"/>
  <c r="AH141" i="9"/>
  <c r="AF141" i="9"/>
  <c r="AR141" i="9" s="1"/>
  <c r="AC141" i="9"/>
  <c r="AB141" i="9"/>
  <c r="Z141" i="9"/>
  <c r="Y141" i="9"/>
  <c r="X141" i="9"/>
  <c r="Q141" i="9"/>
  <c r="M141" i="9"/>
  <c r="AG141" i="9" s="1"/>
  <c r="AL141" i="9" s="1"/>
  <c r="K141" i="9"/>
  <c r="J141" i="9"/>
  <c r="G141" i="9"/>
  <c r="H141" i="9" s="1"/>
  <c r="BD140" i="9"/>
  <c r="BC140" i="9"/>
  <c r="AY140" i="9"/>
  <c r="AX140" i="9"/>
  <c r="AH140" i="9"/>
  <c r="AF140" i="9"/>
  <c r="AR140" i="9" s="1"/>
  <c r="AC140" i="9"/>
  <c r="AB140" i="9"/>
  <c r="Z140" i="9"/>
  <c r="Y140" i="9"/>
  <c r="X140" i="9"/>
  <c r="Q140" i="9"/>
  <c r="M140" i="9"/>
  <c r="AG140" i="9" s="1"/>
  <c r="K140" i="9"/>
  <c r="J140" i="9"/>
  <c r="G140" i="9"/>
  <c r="H140" i="9" s="1"/>
  <c r="BD139" i="9"/>
  <c r="BC139" i="9"/>
  <c r="AZ139" i="9"/>
  <c r="AY139" i="9"/>
  <c r="AX139" i="9"/>
  <c r="AH139" i="9"/>
  <c r="AF139" i="9"/>
  <c r="AQ139" i="9" s="1"/>
  <c r="AC139" i="9"/>
  <c r="AB139" i="9"/>
  <c r="Z139" i="9"/>
  <c r="Y139" i="9"/>
  <c r="X139" i="9"/>
  <c r="Q139" i="9"/>
  <c r="M139" i="9"/>
  <c r="AG139" i="9" s="1"/>
  <c r="K139" i="9"/>
  <c r="J139" i="9"/>
  <c r="G139" i="9"/>
  <c r="H139" i="9" s="1"/>
  <c r="BH138" i="9"/>
  <c r="BE138" i="9"/>
  <c r="BD138" i="9"/>
  <c r="AZ138" i="9"/>
  <c r="AY138" i="9"/>
  <c r="AX138" i="9"/>
  <c r="AH138" i="9"/>
  <c r="AF138" i="9"/>
  <c r="AQ138" i="9" s="1"/>
  <c r="AD138" i="9"/>
  <c r="AC138" i="9"/>
  <c r="Z138" i="9"/>
  <c r="Y138" i="9"/>
  <c r="X138" i="9"/>
  <c r="Q138" i="9"/>
  <c r="M138" i="9"/>
  <c r="AG138" i="9" s="1"/>
  <c r="K138" i="9"/>
  <c r="J138" i="9"/>
  <c r="G138" i="9"/>
  <c r="H138" i="9" s="1"/>
  <c r="BH137" i="9"/>
  <c r="BE137" i="9"/>
  <c r="BD137" i="9"/>
  <c r="AY137" i="9"/>
  <c r="AX137" i="9"/>
  <c r="AH137" i="9"/>
  <c r="AF137" i="9"/>
  <c r="AR137" i="9" s="1"/>
  <c r="AD137" i="9"/>
  <c r="AC137" i="9"/>
  <c r="Z137" i="9"/>
  <c r="Y137" i="9"/>
  <c r="X137" i="9"/>
  <c r="Q137" i="9"/>
  <c r="M137" i="9"/>
  <c r="AG137" i="9" s="1"/>
  <c r="K137" i="9"/>
  <c r="J137" i="9"/>
  <c r="G137" i="9"/>
  <c r="H137" i="9" s="1"/>
  <c r="BH136" i="9"/>
  <c r="BE136" i="9"/>
  <c r="BD136" i="9"/>
  <c r="AZ136" i="9"/>
  <c r="AY136" i="9"/>
  <c r="AX136" i="9"/>
  <c r="AH136" i="9"/>
  <c r="AF136" i="9"/>
  <c r="AR136" i="9" s="1"/>
  <c r="AD136" i="9"/>
  <c r="AC136" i="9"/>
  <c r="Z136" i="9"/>
  <c r="Y136" i="9"/>
  <c r="X136" i="9"/>
  <c r="Q136" i="9"/>
  <c r="M136" i="9"/>
  <c r="AG136" i="9" s="1"/>
  <c r="AM136" i="9" s="1"/>
  <c r="K136" i="9"/>
  <c r="J136" i="9"/>
  <c r="G136" i="9"/>
  <c r="H136" i="9" s="1"/>
  <c r="BH135" i="9"/>
  <c r="BE135" i="9"/>
  <c r="BD135" i="9"/>
  <c r="AY135" i="9"/>
  <c r="AX135" i="9"/>
  <c r="AH135" i="9"/>
  <c r="AF135" i="9"/>
  <c r="AR135" i="9" s="1"/>
  <c r="AD135" i="9"/>
  <c r="AC135" i="9"/>
  <c r="Z135" i="9"/>
  <c r="Y135" i="9"/>
  <c r="X135" i="9"/>
  <c r="Q135" i="9"/>
  <c r="M135" i="9"/>
  <c r="K135" i="9"/>
  <c r="J135" i="9"/>
  <c r="G135" i="9"/>
  <c r="H135" i="9" s="1"/>
  <c r="BD134" i="9"/>
  <c r="BC134" i="9"/>
  <c r="AZ134" i="9"/>
  <c r="AY134" i="9"/>
  <c r="AX134" i="9"/>
  <c r="AH134" i="9"/>
  <c r="AF134" i="9"/>
  <c r="AR134" i="9" s="1"/>
  <c r="AC134" i="9"/>
  <c r="AB134" i="9"/>
  <c r="Z134" i="9"/>
  <c r="Y134" i="9"/>
  <c r="X134" i="9"/>
  <c r="Q134" i="9"/>
  <c r="M134" i="9"/>
  <c r="AG134" i="9" s="1"/>
  <c r="AM134" i="9" s="1"/>
  <c r="K134" i="9"/>
  <c r="J134" i="9"/>
  <c r="G134" i="9"/>
  <c r="H134" i="9" s="1"/>
  <c r="BE133" i="9"/>
  <c r="BD133" i="9"/>
  <c r="BC133" i="9"/>
  <c r="AY133" i="9"/>
  <c r="AX133" i="9"/>
  <c r="AH133" i="9"/>
  <c r="AF133" i="9"/>
  <c r="AR133" i="9" s="1"/>
  <c r="AD133" i="9"/>
  <c r="AC133" i="9"/>
  <c r="AB133" i="9"/>
  <c r="Z133" i="9"/>
  <c r="Y133" i="9"/>
  <c r="X133" i="9"/>
  <c r="Q133" i="9"/>
  <c r="M133" i="9"/>
  <c r="AG133" i="9" s="1"/>
  <c r="K133" i="9"/>
  <c r="J133" i="9"/>
  <c r="G133" i="9"/>
  <c r="H133" i="9" s="1"/>
  <c r="BE132" i="9"/>
  <c r="BD132" i="9"/>
  <c r="BC132" i="9"/>
  <c r="AZ132" i="9"/>
  <c r="AY132" i="9"/>
  <c r="AX132" i="9"/>
  <c r="AH132" i="9"/>
  <c r="AF132" i="9"/>
  <c r="AR132" i="9" s="1"/>
  <c r="AD132" i="9"/>
  <c r="AC132" i="9"/>
  <c r="AB132" i="9"/>
  <c r="Z132" i="9"/>
  <c r="Y132" i="9"/>
  <c r="X132" i="9"/>
  <c r="Q132" i="9"/>
  <c r="M132" i="9"/>
  <c r="AG132" i="9" s="1"/>
  <c r="K132" i="9"/>
  <c r="J132" i="9"/>
  <c r="G132" i="9"/>
  <c r="H132" i="9" s="1"/>
  <c r="BE131" i="9"/>
  <c r="BD131" i="9"/>
  <c r="BC131" i="9"/>
  <c r="AY131" i="9"/>
  <c r="AX131" i="9"/>
  <c r="AH131" i="9"/>
  <c r="AF131" i="9"/>
  <c r="AD131" i="9"/>
  <c r="AC131" i="9"/>
  <c r="AB131" i="9"/>
  <c r="Z131" i="9"/>
  <c r="Y131" i="9"/>
  <c r="X131" i="9"/>
  <c r="Q131" i="9"/>
  <c r="M131" i="9"/>
  <c r="AG131" i="9" s="1"/>
  <c r="K131" i="9"/>
  <c r="J131" i="9"/>
  <c r="G131" i="9"/>
  <c r="H131" i="9" s="1"/>
  <c r="BE130" i="9"/>
  <c r="BD130" i="9"/>
  <c r="BC130" i="9"/>
  <c r="AZ130" i="9"/>
  <c r="AY130" i="9"/>
  <c r="AX130" i="9"/>
  <c r="AH130" i="9"/>
  <c r="AF130" i="9"/>
  <c r="AR130" i="9" s="1"/>
  <c r="AD130" i="9"/>
  <c r="AC130" i="9"/>
  <c r="AB130" i="9"/>
  <c r="Z130" i="9"/>
  <c r="Y130" i="9"/>
  <c r="X130" i="9"/>
  <c r="Q130" i="9"/>
  <c r="M130" i="9"/>
  <c r="K130" i="9"/>
  <c r="J130" i="9"/>
  <c r="G130" i="9"/>
  <c r="H130" i="9" s="1"/>
  <c r="BD129" i="9"/>
  <c r="BC129" i="9"/>
  <c r="AY129" i="9"/>
  <c r="AX129" i="9"/>
  <c r="AH129" i="9"/>
  <c r="AF129" i="9"/>
  <c r="AC129" i="9"/>
  <c r="AB129" i="9"/>
  <c r="Z129" i="9"/>
  <c r="Y129" i="9"/>
  <c r="X129" i="9"/>
  <c r="Q129" i="9"/>
  <c r="M129" i="9"/>
  <c r="K129" i="9"/>
  <c r="J129" i="9"/>
  <c r="G129" i="9"/>
  <c r="H129" i="9" s="1"/>
  <c r="BE128" i="9"/>
  <c r="BD128" i="9"/>
  <c r="BC128" i="9"/>
  <c r="AZ128" i="9"/>
  <c r="AY128" i="9"/>
  <c r="AX128" i="9"/>
  <c r="AH128" i="9"/>
  <c r="AF128" i="9"/>
  <c r="AR128" i="9" s="1"/>
  <c r="AD128" i="9"/>
  <c r="AC128" i="9"/>
  <c r="AB128" i="9"/>
  <c r="Z128" i="9"/>
  <c r="Y128" i="9"/>
  <c r="X128" i="9"/>
  <c r="Q128" i="9"/>
  <c r="M128" i="9"/>
  <c r="K128" i="9"/>
  <c r="J128" i="9"/>
  <c r="G128" i="9"/>
  <c r="H128" i="9" s="1"/>
  <c r="BE127" i="9"/>
  <c r="BD127" i="9"/>
  <c r="BC127" i="9"/>
  <c r="AZ127" i="9"/>
  <c r="AY127" i="9"/>
  <c r="AX127" i="9"/>
  <c r="AH127" i="9"/>
  <c r="AF127" i="9"/>
  <c r="AD127" i="9"/>
  <c r="AC127" i="9"/>
  <c r="AB127" i="9"/>
  <c r="Z127" i="9"/>
  <c r="Y127" i="9"/>
  <c r="X127" i="9"/>
  <c r="Q127" i="9"/>
  <c r="M127" i="9"/>
  <c r="K127" i="9"/>
  <c r="J127" i="9"/>
  <c r="G127" i="9"/>
  <c r="H127" i="9" s="1"/>
  <c r="BE126" i="9"/>
  <c r="BD126" i="9"/>
  <c r="BC126" i="9"/>
  <c r="AZ126" i="9"/>
  <c r="AY126" i="9"/>
  <c r="AX126" i="9"/>
  <c r="AH126" i="9"/>
  <c r="AF126" i="9"/>
  <c r="AR126" i="9" s="1"/>
  <c r="AD126" i="9"/>
  <c r="AC126" i="9"/>
  <c r="AB126" i="9"/>
  <c r="Z126" i="9"/>
  <c r="Y126" i="9"/>
  <c r="X126" i="9"/>
  <c r="Q126" i="9"/>
  <c r="M126" i="9"/>
  <c r="K126" i="9"/>
  <c r="J126" i="9"/>
  <c r="G126" i="9"/>
  <c r="H126" i="9" s="1"/>
  <c r="BE125" i="9"/>
  <c r="BD125" i="9"/>
  <c r="BC125" i="9"/>
  <c r="AY125" i="9"/>
  <c r="AX125" i="9"/>
  <c r="AH125" i="9"/>
  <c r="AF125" i="9"/>
  <c r="AD125" i="9"/>
  <c r="AC125" i="9"/>
  <c r="AB125" i="9"/>
  <c r="Z125" i="9"/>
  <c r="Y125" i="9"/>
  <c r="X125" i="9"/>
  <c r="Q125" i="9"/>
  <c r="M125" i="9"/>
  <c r="K125" i="9"/>
  <c r="J125" i="9"/>
  <c r="G125" i="9"/>
  <c r="H125" i="9" s="1"/>
  <c r="BE124" i="9"/>
  <c r="BD124" i="9"/>
  <c r="BC124" i="9"/>
  <c r="AY124" i="9"/>
  <c r="AX124" i="9"/>
  <c r="AH124" i="9"/>
  <c r="AF124" i="9"/>
  <c r="AR124" i="9" s="1"/>
  <c r="AD124" i="9"/>
  <c r="AC124" i="9"/>
  <c r="AB124" i="9"/>
  <c r="Z124" i="9"/>
  <c r="Y124" i="9"/>
  <c r="X124" i="9"/>
  <c r="Q124" i="9"/>
  <c r="M124" i="9"/>
  <c r="K124" i="9"/>
  <c r="J124" i="9"/>
  <c r="G124" i="9"/>
  <c r="H124" i="9" s="1"/>
  <c r="BE123" i="9"/>
  <c r="BD123" i="9"/>
  <c r="BC123" i="9"/>
  <c r="AZ123" i="9"/>
  <c r="AY123" i="9"/>
  <c r="AX123" i="9"/>
  <c r="AH123" i="9"/>
  <c r="AF123" i="9"/>
  <c r="AR123" i="9" s="1"/>
  <c r="AD123" i="9"/>
  <c r="AC123" i="9"/>
  <c r="AB123" i="9"/>
  <c r="Z123" i="9"/>
  <c r="Y123" i="9"/>
  <c r="X123" i="9"/>
  <c r="Q123" i="9"/>
  <c r="M123" i="9"/>
  <c r="K123" i="9"/>
  <c r="J123" i="9"/>
  <c r="G123" i="9"/>
  <c r="H123" i="9" s="1"/>
  <c r="BE122" i="9"/>
  <c r="BD122" i="9"/>
  <c r="BC122" i="9"/>
  <c r="AZ122" i="9"/>
  <c r="AY122" i="9"/>
  <c r="AX122" i="9"/>
  <c r="AH122" i="9"/>
  <c r="AF122" i="9"/>
  <c r="AD122" i="9"/>
  <c r="AC122" i="9"/>
  <c r="AB122" i="9"/>
  <c r="Z122" i="9"/>
  <c r="Y122" i="9"/>
  <c r="X122" i="9"/>
  <c r="Q122" i="9"/>
  <c r="M122" i="9"/>
  <c r="K122" i="9"/>
  <c r="J122" i="9"/>
  <c r="G122" i="9"/>
  <c r="H122" i="9" s="1"/>
  <c r="BE121" i="9"/>
  <c r="BD121" i="9"/>
  <c r="BC121" i="9"/>
  <c r="AY121" i="9"/>
  <c r="AX121" i="9"/>
  <c r="AH121" i="9"/>
  <c r="AF121" i="9"/>
  <c r="AD121" i="9"/>
  <c r="AC121" i="9"/>
  <c r="AB121" i="9"/>
  <c r="Z121" i="9"/>
  <c r="Y121" i="9"/>
  <c r="X121" i="9"/>
  <c r="Q121" i="9"/>
  <c r="M121" i="9"/>
  <c r="K121" i="9"/>
  <c r="J121" i="9"/>
  <c r="G121" i="9"/>
  <c r="H121" i="9" s="1"/>
  <c r="BE120" i="9"/>
  <c r="BD120" i="9"/>
  <c r="BC120" i="9"/>
  <c r="AY120" i="9"/>
  <c r="AX120" i="9"/>
  <c r="AH120" i="9"/>
  <c r="AF120" i="9"/>
  <c r="AG120" i="9" s="1"/>
  <c r="AD120" i="9"/>
  <c r="AC120" i="9"/>
  <c r="AB120" i="9"/>
  <c r="Z120" i="9"/>
  <c r="Y120" i="9"/>
  <c r="X120" i="9"/>
  <c r="Q120" i="9"/>
  <c r="M120" i="9"/>
  <c r="K120" i="9"/>
  <c r="J120" i="9"/>
  <c r="G120" i="9"/>
  <c r="H120" i="9" s="1"/>
  <c r="BD119" i="9"/>
  <c r="BC119" i="9"/>
  <c r="AZ119" i="9"/>
  <c r="AY119" i="9"/>
  <c r="AX119" i="9"/>
  <c r="AH119" i="9"/>
  <c r="AF119" i="9"/>
  <c r="AG119" i="9" s="1"/>
  <c r="AC119" i="9"/>
  <c r="AB119" i="9"/>
  <c r="Z119" i="9"/>
  <c r="Y119" i="9"/>
  <c r="X119" i="9"/>
  <c r="Q119" i="9"/>
  <c r="M119" i="9"/>
  <c r="K119" i="9"/>
  <c r="J119" i="9"/>
  <c r="G119" i="9"/>
  <c r="H119" i="9" s="1"/>
  <c r="BD118" i="9"/>
  <c r="BC118" i="9"/>
  <c r="AY118" i="9"/>
  <c r="AX118" i="9"/>
  <c r="AH118" i="9"/>
  <c r="AF118" i="9"/>
  <c r="AR118" i="9" s="1"/>
  <c r="AC118" i="9"/>
  <c r="AB118" i="9"/>
  <c r="Z118" i="9"/>
  <c r="Y118" i="9"/>
  <c r="X118" i="9"/>
  <c r="Q118" i="9"/>
  <c r="M118" i="9"/>
  <c r="AG118" i="9" s="1"/>
  <c r="K118" i="9"/>
  <c r="J118" i="9"/>
  <c r="G118" i="9"/>
  <c r="H118" i="9" s="1"/>
  <c r="BH117" i="9"/>
  <c r="BE117" i="9"/>
  <c r="BD117" i="9"/>
  <c r="AY117" i="9"/>
  <c r="AX117" i="9"/>
  <c r="AH117" i="9"/>
  <c r="AF117" i="9"/>
  <c r="AD117" i="9"/>
  <c r="AC117" i="9"/>
  <c r="Z117" i="9"/>
  <c r="Y117" i="9"/>
  <c r="X117" i="9"/>
  <c r="Q117" i="9"/>
  <c r="M117" i="9"/>
  <c r="AG117" i="9" s="1"/>
  <c r="K117" i="9"/>
  <c r="J117" i="9"/>
  <c r="G117" i="9"/>
  <c r="H117" i="9" s="1"/>
  <c r="BH116" i="9"/>
  <c r="BE116" i="9"/>
  <c r="BD116" i="9"/>
  <c r="AY116" i="9"/>
  <c r="AX116" i="9"/>
  <c r="AH116" i="9"/>
  <c r="AF116" i="9"/>
  <c r="AR116" i="9" s="1"/>
  <c r="AD116" i="9"/>
  <c r="AC116" i="9"/>
  <c r="Z116" i="9"/>
  <c r="Y116" i="9"/>
  <c r="X116" i="9"/>
  <c r="Q116" i="9"/>
  <c r="M116" i="9"/>
  <c r="AG116" i="9" s="1"/>
  <c r="AL116" i="9" s="1"/>
  <c r="K116" i="9"/>
  <c r="J116" i="9"/>
  <c r="G116" i="9"/>
  <c r="H116" i="9" s="1"/>
  <c r="BE115" i="9"/>
  <c r="BD115" i="9"/>
  <c r="BC115" i="9"/>
  <c r="AZ115" i="9"/>
  <c r="AY115" i="9"/>
  <c r="AX115" i="9"/>
  <c r="AH115" i="9"/>
  <c r="AF115" i="9"/>
  <c r="AR115" i="9" s="1"/>
  <c r="AD115" i="9"/>
  <c r="AC115" i="9"/>
  <c r="AB115" i="9"/>
  <c r="Z115" i="9"/>
  <c r="Y115" i="9"/>
  <c r="X115" i="9"/>
  <c r="Q115" i="9"/>
  <c r="M115" i="9"/>
  <c r="K115" i="9"/>
  <c r="J115" i="9"/>
  <c r="G115" i="9"/>
  <c r="H115" i="9" s="1"/>
  <c r="BE114" i="9"/>
  <c r="BD114" i="9"/>
  <c r="BC114" i="9"/>
  <c r="AZ114" i="9"/>
  <c r="AY114" i="9"/>
  <c r="AX114" i="9"/>
  <c r="AH114" i="9"/>
  <c r="AF114" i="9"/>
  <c r="AD114" i="9"/>
  <c r="AC114" i="9"/>
  <c r="AB114" i="9"/>
  <c r="Z114" i="9"/>
  <c r="Y114" i="9"/>
  <c r="X114" i="9"/>
  <c r="Q114" i="9"/>
  <c r="M114" i="9"/>
  <c r="AG114" i="9" s="1"/>
  <c r="K114" i="9"/>
  <c r="J114" i="9"/>
  <c r="G114" i="9"/>
  <c r="H114" i="9" s="1"/>
  <c r="BE113" i="9"/>
  <c r="BD113" i="9"/>
  <c r="BC113" i="9"/>
  <c r="AZ113" i="9"/>
  <c r="AY113" i="9"/>
  <c r="AX113" i="9"/>
  <c r="AH113" i="9"/>
  <c r="AF113" i="9"/>
  <c r="AD113" i="9"/>
  <c r="AC113" i="9"/>
  <c r="AB113" i="9"/>
  <c r="Z113" i="9"/>
  <c r="Y113" i="9"/>
  <c r="X113" i="9"/>
  <c r="Q113" i="9"/>
  <c r="M113" i="9"/>
  <c r="AG113" i="9" s="1"/>
  <c r="K113" i="9"/>
  <c r="J113" i="9"/>
  <c r="G113" i="9"/>
  <c r="H113" i="9" s="1"/>
  <c r="BE112" i="9"/>
  <c r="BD112" i="9"/>
  <c r="BC112" i="9"/>
  <c r="AY112" i="9"/>
  <c r="AX112" i="9"/>
  <c r="AH112" i="9"/>
  <c r="AF112" i="9"/>
  <c r="AD112" i="9"/>
  <c r="AC112" i="9"/>
  <c r="AB112" i="9"/>
  <c r="Z112" i="9"/>
  <c r="Y112" i="9"/>
  <c r="X112" i="9"/>
  <c r="Q112" i="9"/>
  <c r="M112" i="9"/>
  <c r="AG112" i="9" s="1"/>
  <c r="AL112" i="9" s="1"/>
  <c r="K112" i="9"/>
  <c r="J112" i="9"/>
  <c r="G112" i="9"/>
  <c r="H112" i="9" s="1"/>
  <c r="BE111" i="9"/>
  <c r="BD111" i="9"/>
  <c r="BC111" i="9"/>
  <c r="AZ111" i="9"/>
  <c r="AY111" i="9"/>
  <c r="AX111" i="9"/>
  <c r="AH111" i="9"/>
  <c r="AF111" i="9"/>
  <c r="AD111" i="9"/>
  <c r="AC111" i="9"/>
  <c r="AB111" i="9"/>
  <c r="Z111" i="9"/>
  <c r="Y111" i="9"/>
  <c r="X111" i="9"/>
  <c r="V111" i="9"/>
  <c r="U111" i="9"/>
  <c r="T111" i="9"/>
  <c r="Q111" i="9"/>
  <c r="G111" i="9"/>
  <c r="H111" i="9" s="1"/>
  <c r="BD110" i="9"/>
  <c r="BC110" i="9"/>
  <c r="AY110" i="9"/>
  <c r="AX110" i="9"/>
  <c r="AH110" i="9"/>
  <c r="AF110" i="9"/>
  <c r="AR110" i="9" s="1"/>
  <c r="AC110" i="9"/>
  <c r="AB110" i="9"/>
  <c r="Z110" i="9"/>
  <c r="Y110" i="9"/>
  <c r="X110" i="9"/>
  <c r="Q110" i="9"/>
  <c r="M110" i="9"/>
  <c r="AG110" i="9" s="1"/>
  <c r="K110" i="9"/>
  <c r="J110" i="9"/>
  <c r="G110" i="9"/>
  <c r="H110" i="9" s="1"/>
  <c r="BE109" i="9"/>
  <c r="BD109" i="9"/>
  <c r="BC109" i="9"/>
  <c r="AZ109" i="9"/>
  <c r="AY109" i="9"/>
  <c r="AX109" i="9"/>
  <c r="AH109" i="9"/>
  <c r="AF109" i="9"/>
  <c r="AR109" i="9" s="1"/>
  <c r="AD109" i="9"/>
  <c r="AC109" i="9"/>
  <c r="AB109" i="9"/>
  <c r="Z109" i="9"/>
  <c r="Y109" i="9"/>
  <c r="X109" i="9"/>
  <c r="Q109" i="9"/>
  <c r="M109" i="9"/>
  <c r="K109" i="9"/>
  <c r="J109" i="9"/>
  <c r="G109" i="9"/>
  <c r="H109" i="9" s="1"/>
  <c r="BE108" i="9"/>
  <c r="BD108" i="9"/>
  <c r="BC108" i="9"/>
  <c r="AZ108" i="9"/>
  <c r="AY108" i="9"/>
  <c r="AX108" i="9"/>
  <c r="AH108" i="9"/>
  <c r="AF108" i="9"/>
  <c r="AR108" i="9" s="1"/>
  <c r="AD108" i="9"/>
  <c r="AC108" i="9"/>
  <c r="AB108" i="9"/>
  <c r="Z108" i="9"/>
  <c r="Y108" i="9"/>
  <c r="X108" i="9"/>
  <c r="Q108" i="9"/>
  <c r="M108" i="9"/>
  <c r="K108" i="9"/>
  <c r="J108" i="9"/>
  <c r="G108" i="9"/>
  <c r="H108" i="9" s="1"/>
  <c r="BE107" i="9"/>
  <c r="BD107" i="9"/>
  <c r="BC107" i="9"/>
  <c r="AZ107" i="9"/>
  <c r="AY107" i="9"/>
  <c r="AX107" i="9"/>
  <c r="AH107" i="9"/>
  <c r="AF107" i="9"/>
  <c r="AR107" i="9" s="1"/>
  <c r="AD107" i="9"/>
  <c r="AC107" i="9"/>
  <c r="AB107" i="9"/>
  <c r="Z107" i="9"/>
  <c r="Y107" i="9"/>
  <c r="X107" i="9"/>
  <c r="Q107" i="9"/>
  <c r="M107" i="9"/>
  <c r="K107" i="9"/>
  <c r="J107" i="9"/>
  <c r="G107" i="9"/>
  <c r="H107" i="9" s="1"/>
  <c r="BE106" i="9"/>
  <c r="BD106" i="9"/>
  <c r="BC106" i="9"/>
  <c r="AY106" i="9"/>
  <c r="AX106" i="9"/>
  <c r="AH106" i="9"/>
  <c r="AF106" i="9"/>
  <c r="AQ106" i="9" s="1"/>
  <c r="AD106" i="9"/>
  <c r="AC106" i="9"/>
  <c r="AB106" i="9"/>
  <c r="Z106" i="9"/>
  <c r="Y106" i="9"/>
  <c r="X106" i="9"/>
  <c r="Q106" i="9"/>
  <c r="M106" i="9"/>
  <c r="K106" i="9"/>
  <c r="J106" i="9"/>
  <c r="G106" i="9"/>
  <c r="H106" i="9" s="1"/>
  <c r="BD105" i="9"/>
  <c r="BC105" i="9"/>
  <c r="AY105" i="9"/>
  <c r="AX105" i="9"/>
  <c r="AH105" i="9"/>
  <c r="AF105" i="9"/>
  <c r="AR105" i="9" s="1"/>
  <c r="AD105" i="9"/>
  <c r="AC105" i="9"/>
  <c r="AB105" i="9"/>
  <c r="Z105" i="9"/>
  <c r="Y105" i="9"/>
  <c r="X105" i="9"/>
  <c r="Q105" i="9"/>
  <c r="M105" i="9"/>
  <c r="K105" i="9"/>
  <c r="J105" i="9"/>
  <c r="G105" i="9"/>
  <c r="H105" i="9" s="1"/>
  <c r="BE104" i="9"/>
  <c r="BD104" i="9"/>
  <c r="BC104" i="9"/>
  <c r="AZ104" i="9"/>
  <c r="AY104" i="9"/>
  <c r="AX104" i="9"/>
  <c r="AH104" i="9"/>
  <c r="AF104" i="9"/>
  <c r="AP104" i="9" s="1"/>
  <c r="AD104" i="9"/>
  <c r="AC104" i="9"/>
  <c r="AB104" i="9"/>
  <c r="Z104" i="9"/>
  <c r="Y104" i="9"/>
  <c r="X104" i="9"/>
  <c r="Q104" i="9"/>
  <c r="M104" i="9"/>
  <c r="K104" i="9"/>
  <c r="J104" i="9"/>
  <c r="G104" i="9"/>
  <c r="H104" i="9" s="1"/>
  <c r="BE103" i="9"/>
  <c r="BD103" i="9"/>
  <c r="BC103" i="9"/>
  <c r="AZ103" i="9"/>
  <c r="AY103" i="9"/>
  <c r="AX103" i="9"/>
  <c r="AH103" i="9"/>
  <c r="AF103" i="9"/>
  <c r="AR103" i="9" s="1"/>
  <c r="AD103" i="9"/>
  <c r="AC103" i="9"/>
  <c r="AB103" i="9"/>
  <c r="Z103" i="9"/>
  <c r="Y103" i="9"/>
  <c r="X103" i="9"/>
  <c r="Q103" i="9"/>
  <c r="M103" i="9"/>
  <c r="K103" i="9"/>
  <c r="J103" i="9"/>
  <c r="G103" i="9"/>
  <c r="H103" i="9" s="1"/>
  <c r="BE102" i="9"/>
  <c r="BD102" i="9"/>
  <c r="BC102" i="9"/>
  <c r="AY102" i="9"/>
  <c r="AX102" i="9"/>
  <c r="AH102" i="9"/>
  <c r="AF102" i="9"/>
  <c r="AR102" i="9" s="1"/>
  <c r="AD102" i="9"/>
  <c r="AC102" i="9"/>
  <c r="AB102" i="9"/>
  <c r="Z102" i="9"/>
  <c r="Y102" i="9"/>
  <c r="X102" i="9"/>
  <c r="Q102" i="9"/>
  <c r="M102" i="9"/>
  <c r="K102" i="9"/>
  <c r="J102" i="9"/>
  <c r="G102" i="9"/>
  <c r="H102" i="9" s="1"/>
  <c r="BE101" i="9"/>
  <c r="BD101" i="9"/>
  <c r="BC101" i="9"/>
  <c r="AZ101" i="9"/>
  <c r="AY101" i="9"/>
  <c r="AX101" i="9"/>
  <c r="AH101" i="9"/>
  <c r="AF101" i="9"/>
  <c r="AR101" i="9" s="1"/>
  <c r="AD101" i="9"/>
  <c r="AC101" i="9"/>
  <c r="AB101" i="9"/>
  <c r="Z101" i="9"/>
  <c r="Y101" i="9"/>
  <c r="X101" i="9"/>
  <c r="Q101" i="9"/>
  <c r="M101" i="9"/>
  <c r="K101" i="9"/>
  <c r="J101" i="9"/>
  <c r="G101" i="9"/>
  <c r="H101" i="9" s="1"/>
  <c r="BE100" i="9"/>
  <c r="BD100" i="9"/>
  <c r="BC100" i="9"/>
  <c r="AZ100" i="9"/>
  <c r="AY100" i="9"/>
  <c r="AX100" i="9"/>
  <c r="AH100" i="9"/>
  <c r="AF100" i="9"/>
  <c r="AD100" i="9"/>
  <c r="AC100" i="9"/>
  <c r="AB100" i="9"/>
  <c r="Z100" i="9"/>
  <c r="Y100" i="9"/>
  <c r="X100" i="9"/>
  <c r="Q100" i="9"/>
  <c r="M100" i="9"/>
  <c r="K100" i="9"/>
  <c r="J100" i="9"/>
  <c r="G100" i="9"/>
  <c r="H100" i="9" s="1"/>
  <c r="BE99" i="9"/>
  <c r="BD99" i="9"/>
  <c r="BC99" i="9"/>
  <c r="AZ99" i="9"/>
  <c r="AY99" i="9"/>
  <c r="AX99" i="9"/>
  <c r="AH99" i="9"/>
  <c r="AF99" i="9"/>
  <c r="AR99" i="9" s="1"/>
  <c r="AD99" i="9"/>
  <c r="AC99" i="9"/>
  <c r="AB99" i="9"/>
  <c r="Z99" i="9"/>
  <c r="Y99" i="9"/>
  <c r="X99" i="9"/>
  <c r="Q99" i="9"/>
  <c r="M99" i="9"/>
  <c r="K99" i="9"/>
  <c r="J99" i="9"/>
  <c r="G99" i="9"/>
  <c r="H99" i="9" s="1"/>
  <c r="BE98" i="9"/>
  <c r="BD98" i="9"/>
  <c r="BC98" i="9"/>
  <c r="AY98" i="9"/>
  <c r="AX98" i="9"/>
  <c r="AH98" i="9"/>
  <c r="AF98" i="9"/>
  <c r="AR98" i="9" s="1"/>
  <c r="AD98" i="9"/>
  <c r="AC98" i="9"/>
  <c r="AB98" i="9"/>
  <c r="Z98" i="9"/>
  <c r="Y98" i="9"/>
  <c r="X98" i="9"/>
  <c r="Q98" i="9"/>
  <c r="M98" i="9"/>
  <c r="K98" i="9"/>
  <c r="J98" i="9"/>
  <c r="G98" i="9"/>
  <c r="H98" i="9" s="1"/>
  <c r="BE97" i="9"/>
  <c r="BD97" i="9"/>
  <c r="BC97" i="9"/>
  <c r="AZ97" i="9"/>
  <c r="AY97" i="9"/>
  <c r="AX97" i="9"/>
  <c r="AH97" i="9"/>
  <c r="AF97" i="9"/>
  <c r="AR97" i="9" s="1"/>
  <c r="AD97" i="9"/>
  <c r="AC97" i="9"/>
  <c r="AB97" i="9"/>
  <c r="Z97" i="9"/>
  <c r="Y97" i="9"/>
  <c r="X97" i="9"/>
  <c r="Q97" i="9"/>
  <c r="M97" i="9"/>
  <c r="K97" i="9"/>
  <c r="J97" i="9"/>
  <c r="G97" i="9"/>
  <c r="H97" i="9" s="1"/>
  <c r="BE96" i="9"/>
  <c r="BD96" i="9"/>
  <c r="BC96" i="9"/>
  <c r="AZ96" i="9"/>
  <c r="AY96" i="9"/>
  <c r="AX96" i="9"/>
  <c r="AH96" i="9"/>
  <c r="AF96" i="9"/>
  <c r="AD96" i="9"/>
  <c r="AC96" i="9"/>
  <c r="AB96" i="9"/>
  <c r="Z96" i="9"/>
  <c r="Y96" i="9"/>
  <c r="X96" i="9"/>
  <c r="Q96" i="9"/>
  <c r="M96" i="9"/>
  <c r="K96" i="9"/>
  <c r="J96" i="9"/>
  <c r="G96" i="9"/>
  <c r="H96" i="9" s="1"/>
  <c r="BD95" i="9"/>
  <c r="BC95" i="9"/>
  <c r="AY95" i="9"/>
  <c r="AX95" i="9"/>
  <c r="AH95" i="9"/>
  <c r="AF95" i="9"/>
  <c r="AR95" i="9" s="1"/>
  <c r="AC95" i="9"/>
  <c r="AB95" i="9"/>
  <c r="Z95" i="9"/>
  <c r="Y95" i="9"/>
  <c r="X95" i="9"/>
  <c r="Q95" i="9"/>
  <c r="M95" i="9"/>
  <c r="K95" i="9"/>
  <c r="J95" i="9"/>
  <c r="G95" i="9"/>
  <c r="H95" i="9" s="1"/>
  <c r="BD94" i="9"/>
  <c r="AY94" i="9"/>
  <c r="AX94" i="9"/>
  <c r="AH94" i="9"/>
  <c r="AF94" i="9"/>
  <c r="AC94" i="9"/>
  <c r="Z94" i="9"/>
  <c r="Y94" i="9"/>
  <c r="X94" i="9"/>
  <c r="Q94" i="9"/>
  <c r="M94" i="9"/>
  <c r="K94" i="9"/>
  <c r="J94" i="9"/>
  <c r="G94" i="9"/>
  <c r="H94" i="9" s="1"/>
  <c r="BD93" i="9"/>
  <c r="AY93" i="9"/>
  <c r="AX93" i="9"/>
  <c r="AH93" i="9"/>
  <c r="AF93" i="9"/>
  <c r="AR93" i="9" s="1"/>
  <c r="AC93" i="9"/>
  <c r="Z93" i="9"/>
  <c r="Y93" i="9"/>
  <c r="X93" i="9"/>
  <c r="Q93" i="9"/>
  <c r="M93" i="9"/>
  <c r="K93" i="9"/>
  <c r="J93" i="9"/>
  <c r="G93" i="9"/>
  <c r="H93" i="9" s="1"/>
  <c r="BD92" i="9"/>
  <c r="AZ92" i="9"/>
  <c r="AY92" i="9"/>
  <c r="AX92" i="9"/>
  <c r="AH92" i="9"/>
  <c r="AF92" i="9"/>
  <c r="AR92" i="9" s="1"/>
  <c r="AC92" i="9"/>
  <c r="Z92" i="9"/>
  <c r="Y92" i="9"/>
  <c r="X92" i="9"/>
  <c r="Q92" i="9"/>
  <c r="M92" i="9"/>
  <c r="K92" i="9"/>
  <c r="J92" i="9"/>
  <c r="G92" i="9"/>
  <c r="H92" i="9" s="1"/>
  <c r="BD91" i="9"/>
  <c r="AZ91" i="9"/>
  <c r="AY91" i="9"/>
  <c r="AX91" i="9"/>
  <c r="AH91" i="9"/>
  <c r="AF91" i="9"/>
  <c r="AG91" i="9" s="1"/>
  <c r="AL91" i="9" s="1"/>
  <c r="AC91" i="9"/>
  <c r="Z91" i="9"/>
  <c r="Y91" i="9"/>
  <c r="X91" i="9"/>
  <c r="Q91" i="9"/>
  <c r="M91" i="9"/>
  <c r="K91" i="9"/>
  <c r="J91" i="9"/>
  <c r="G91" i="9"/>
  <c r="H91" i="9" s="1"/>
  <c r="BD90" i="9"/>
  <c r="AY90" i="9"/>
  <c r="AX90" i="9"/>
  <c r="AH90" i="9"/>
  <c r="AF90" i="9"/>
  <c r="AR90" i="9" s="1"/>
  <c r="AC90" i="9"/>
  <c r="Z90" i="9"/>
  <c r="Y90" i="9"/>
  <c r="X90" i="9"/>
  <c r="Q90" i="9"/>
  <c r="M90" i="9"/>
  <c r="K90" i="9"/>
  <c r="J90" i="9"/>
  <c r="G90" i="9"/>
  <c r="H90" i="9" s="1"/>
  <c r="BD89" i="9"/>
  <c r="AZ89" i="9"/>
  <c r="AY89" i="9"/>
  <c r="AX89" i="9"/>
  <c r="AH89" i="9"/>
  <c r="AF89" i="9"/>
  <c r="AR89" i="9" s="1"/>
  <c r="AC89" i="9"/>
  <c r="Z89" i="9"/>
  <c r="Y89" i="9"/>
  <c r="X89" i="9"/>
  <c r="Q89" i="9"/>
  <c r="M89" i="9"/>
  <c r="K89" i="9"/>
  <c r="J89" i="9"/>
  <c r="G89" i="9"/>
  <c r="H89" i="9" s="1"/>
  <c r="BD88" i="9"/>
  <c r="AZ88" i="9"/>
  <c r="AY88" i="9"/>
  <c r="AX88" i="9"/>
  <c r="AH88" i="9"/>
  <c r="AF88" i="9"/>
  <c r="AC88" i="9"/>
  <c r="Z88" i="9"/>
  <c r="Y88" i="9"/>
  <c r="X88" i="9"/>
  <c r="Q88" i="9"/>
  <c r="M88" i="9"/>
  <c r="K88" i="9"/>
  <c r="J88" i="9"/>
  <c r="G88" i="9"/>
  <c r="H88" i="9" s="1"/>
  <c r="BD87" i="9"/>
  <c r="AZ87" i="9"/>
  <c r="AY87" i="9"/>
  <c r="AX87" i="9"/>
  <c r="AH87" i="9"/>
  <c r="AF87" i="9"/>
  <c r="AR87" i="9" s="1"/>
  <c r="AC87" i="9"/>
  <c r="Z87" i="9"/>
  <c r="Y87" i="9"/>
  <c r="X87" i="9"/>
  <c r="Q87" i="9"/>
  <c r="M87" i="9"/>
  <c r="K87" i="9"/>
  <c r="J87" i="9"/>
  <c r="G87" i="9"/>
  <c r="H87" i="9" s="1"/>
  <c r="BD86" i="9"/>
  <c r="AZ86" i="9"/>
  <c r="AY86" i="9"/>
  <c r="AX86" i="9"/>
  <c r="AH86" i="9"/>
  <c r="AF86" i="9"/>
  <c r="AR86" i="9" s="1"/>
  <c r="AC86" i="9"/>
  <c r="Z86" i="9"/>
  <c r="Y86" i="9"/>
  <c r="X86" i="9"/>
  <c r="Q86" i="9"/>
  <c r="M86" i="9"/>
  <c r="K86" i="9"/>
  <c r="J86" i="9"/>
  <c r="G86" i="9"/>
  <c r="H86" i="9" s="1"/>
  <c r="BD85" i="9"/>
  <c r="AZ85" i="9"/>
  <c r="AY85" i="9"/>
  <c r="AX85" i="9"/>
  <c r="AH85" i="9"/>
  <c r="AF85" i="9"/>
  <c r="AR85" i="9" s="1"/>
  <c r="AC85" i="9"/>
  <c r="Z85" i="9"/>
  <c r="Y85" i="9"/>
  <c r="X85" i="9"/>
  <c r="Q85" i="9"/>
  <c r="M85" i="9"/>
  <c r="K85" i="9"/>
  <c r="J85" i="9"/>
  <c r="G85" i="9"/>
  <c r="H85" i="9" s="1"/>
  <c r="BD84" i="9"/>
  <c r="AZ84" i="9"/>
  <c r="AY84" i="9"/>
  <c r="AX84" i="9"/>
  <c r="AH84" i="9"/>
  <c r="AF84" i="9"/>
  <c r="AR84" i="9" s="1"/>
  <c r="AC84" i="9"/>
  <c r="Z84" i="9"/>
  <c r="Y84" i="9"/>
  <c r="X84" i="9"/>
  <c r="Q84" i="9"/>
  <c r="M84" i="9"/>
  <c r="K84" i="9"/>
  <c r="J84" i="9"/>
  <c r="G84" i="9"/>
  <c r="H84" i="9" s="1"/>
  <c r="BE83" i="9"/>
  <c r="BD83" i="9"/>
  <c r="BC83" i="9"/>
  <c r="AY83" i="9"/>
  <c r="AX83" i="9"/>
  <c r="AH83" i="9"/>
  <c r="AF83" i="9"/>
  <c r="AQ83" i="9" s="1"/>
  <c r="AD83" i="9"/>
  <c r="AC83" i="9"/>
  <c r="AB83" i="9"/>
  <c r="Z83" i="9"/>
  <c r="Y83" i="9"/>
  <c r="X83" i="9"/>
  <c r="Q83" i="9"/>
  <c r="M83" i="9"/>
  <c r="K83" i="9"/>
  <c r="J83" i="9"/>
  <c r="G83" i="9"/>
  <c r="H83" i="9" s="1"/>
  <c r="BE82" i="9"/>
  <c r="BD82" i="9"/>
  <c r="BC82" i="9"/>
  <c r="AZ82" i="9"/>
  <c r="AY82" i="9"/>
  <c r="AX82" i="9"/>
  <c r="AH82" i="9"/>
  <c r="AF82" i="9"/>
  <c r="AG82" i="9" s="1"/>
  <c r="AD82" i="9"/>
  <c r="AC82" i="9"/>
  <c r="AB82" i="9"/>
  <c r="Z82" i="9"/>
  <c r="Y82" i="9"/>
  <c r="X82" i="9"/>
  <c r="Q82" i="9"/>
  <c r="M82" i="9"/>
  <c r="K82" i="9"/>
  <c r="J82" i="9"/>
  <c r="G82" i="9"/>
  <c r="H82" i="9" s="1"/>
  <c r="BE81" i="9"/>
  <c r="BD81" i="9"/>
  <c r="BC81" i="9"/>
  <c r="AZ81" i="9"/>
  <c r="AY81" i="9"/>
  <c r="AX81" i="9"/>
  <c r="AH81" i="9"/>
  <c r="AF81" i="9"/>
  <c r="AR81" i="9" s="1"/>
  <c r="AD81" i="9"/>
  <c r="AC81" i="9"/>
  <c r="AB81" i="9"/>
  <c r="Z81" i="9"/>
  <c r="Y81" i="9"/>
  <c r="X81" i="9"/>
  <c r="Q81" i="9"/>
  <c r="M81" i="9"/>
  <c r="K81" i="9"/>
  <c r="J81" i="9"/>
  <c r="G81" i="9"/>
  <c r="H81" i="9" s="1"/>
  <c r="BE80" i="9"/>
  <c r="BD80" i="9"/>
  <c r="BC80" i="9"/>
  <c r="AZ80" i="9"/>
  <c r="AY80" i="9"/>
  <c r="AX80" i="9"/>
  <c r="AH80" i="9"/>
  <c r="AF80" i="9"/>
  <c r="AR80" i="9" s="1"/>
  <c r="AD80" i="9"/>
  <c r="AC80" i="9"/>
  <c r="AB80" i="9"/>
  <c r="Z80" i="9"/>
  <c r="Y80" i="9"/>
  <c r="X80" i="9"/>
  <c r="Q80" i="9"/>
  <c r="M80" i="9"/>
  <c r="K80" i="9"/>
  <c r="J80" i="9"/>
  <c r="G80" i="9"/>
  <c r="H80" i="9" s="1"/>
  <c r="BE79" i="9"/>
  <c r="BD79" i="9"/>
  <c r="BC79" i="9"/>
  <c r="AZ79" i="9"/>
  <c r="AY79" i="9"/>
  <c r="AX79" i="9"/>
  <c r="AH79" i="9"/>
  <c r="AF79" i="9"/>
  <c r="AR79" i="9" s="1"/>
  <c r="AD79" i="9"/>
  <c r="AC79" i="9"/>
  <c r="AB79" i="9"/>
  <c r="Z79" i="9"/>
  <c r="Y79" i="9"/>
  <c r="X79" i="9"/>
  <c r="Q79" i="9"/>
  <c r="M79" i="9"/>
  <c r="K79" i="9"/>
  <c r="J79" i="9"/>
  <c r="G79" i="9"/>
  <c r="H79" i="9" s="1"/>
  <c r="BE78" i="9"/>
  <c r="BD78" i="9"/>
  <c r="BC78" i="9"/>
  <c r="AZ78" i="9"/>
  <c r="AY78" i="9"/>
  <c r="AX78" i="9"/>
  <c r="AH78" i="9"/>
  <c r="AF78" i="9"/>
  <c r="AR78" i="9" s="1"/>
  <c r="AD78" i="9"/>
  <c r="AC78" i="9"/>
  <c r="AB78" i="9"/>
  <c r="Z78" i="9"/>
  <c r="Y78" i="9"/>
  <c r="X78" i="9"/>
  <c r="Q78" i="9"/>
  <c r="M78" i="9"/>
  <c r="K78" i="9"/>
  <c r="J78" i="9"/>
  <c r="G78" i="9"/>
  <c r="H78" i="9" s="1"/>
  <c r="BD77" i="9"/>
  <c r="BC77" i="9"/>
  <c r="AY77" i="9"/>
  <c r="AX77" i="9"/>
  <c r="AH77" i="9"/>
  <c r="AF77" i="9"/>
  <c r="AR77" i="9" s="1"/>
  <c r="AC77" i="9"/>
  <c r="AB77" i="9"/>
  <c r="Z77" i="9"/>
  <c r="Y77" i="9"/>
  <c r="X77" i="9"/>
  <c r="Q77" i="9"/>
  <c r="M77" i="9"/>
  <c r="K77" i="9"/>
  <c r="J77" i="9"/>
  <c r="G77" i="9"/>
  <c r="H77" i="9" s="1"/>
  <c r="BE76" i="9"/>
  <c r="BD76" i="9"/>
  <c r="BC76" i="9"/>
  <c r="AY76" i="9"/>
  <c r="AX76" i="9"/>
  <c r="AH76" i="9"/>
  <c r="AF76" i="9"/>
  <c r="AR76" i="9" s="1"/>
  <c r="AD76" i="9"/>
  <c r="AC76" i="9"/>
  <c r="AB76" i="9"/>
  <c r="Z76" i="9"/>
  <c r="Y76" i="9"/>
  <c r="X76" i="9"/>
  <c r="Q76" i="9"/>
  <c r="M76" i="9"/>
  <c r="K76" i="9"/>
  <c r="J76" i="9"/>
  <c r="G76" i="9"/>
  <c r="H76" i="9" s="1"/>
  <c r="BE75" i="9"/>
  <c r="BD75" i="9"/>
  <c r="BC75" i="9"/>
  <c r="AZ75" i="9"/>
  <c r="AY75" i="9"/>
  <c r="AX75" i="9"/>
  <c r="AH75" i="9"/>
  <c r="AF75" i="9"/>
  <c r="AR75" i="9" s="1"/>
  <c r="AD75" i="9"/>
  <c r="AC75" i="9"/>
  <c r="AB75" i="9"/>
  <c r="Z75" i="9"/>
  <c r="Y75" i="9"/>
  <c r="X75" i="9"/>
  <c r="Q75" i="9"/>
  <c r="M75" i="9"/>
  <c r="K75" i="9"/>
  <c r="J75" i="9"/>
  <c r="G75" i="9"/>
  <c r="H75" i="9" s="1"/>
  <c r="BE74" i="9"/>
  <c r="BD74" i="9"/>
  <c r="BC74" i="9"/>
  <c r="AZ74" i="9"/>
  <c r="AY74" i="9"/>
  <c r="AX74" i="9"/>
  <c r="AH74" i="9"/>
  <c r="AF74" i="9"/>
  <c r="AR74" i="9" s="1"/>
  <c r="AD74" i="9"/>
  <c r="AC74" i="9"/>
  <c r="AB74" i="9"/>
  <c r="Z74" i="9"/>
  <c r="Y74" i="9"/>
  <c r="X74" i="9"/>
  <c r="Q74" i="9"/>
  <c r="M74" i="9"/>
  <c r="K74" i="9"/>
  <c r="J74" i="9"/>
  <c r="G74" i="9"/>
  <c r="H74" i="9" s="1"/>
  <c r="BE73" i="9"/>
  <c r="BD73" i="9"/>
  <c r="BC73" i="9"/>
  <c r="AZ73" i="9"/>
  <c r="AY73" i="9"/>
  <c r="AX73" i="9"/>
  <c r="AH73" i="9"/>
  <c r="AF73" i="9"/>
  <c r="AR73" i="9" s="1"/>
  <c r="AD73" i="9"/>
  <c r="AC73" i="9"/>
  <c r="AB73" i="9"/>
  <c r="Z73" i="9"/>
  <c r="Y73" i="9"/>
  <c r="X73" i="9"/>
  <c r="Q73" i="9"/>
  <c r="M73" i="9"/>
  <c r="K73" i="9"/>
  <c r="J73" i="9"/>
  <c r="G73" i="9"/>
  <c r="H73" i="9" s="1"/>
  <c r="BE72" i="9"/>
  <c r="BD72" i="9"/>
  <c r="BC72" i="9"/>
  <c r="AZ72" i="9"/>
  <c r="AY72" i="9"/>
  <c r="AX72" i="9"/>
  <c r="AH72" i="9"/>
  <c r="AF72" i="9"/>
  <c r="AR72" i="9" s="1"/>
  <c r="AD72" i="9"/>
  <c r="AC72" i="9"/>
  <c r="AB72" i="9"/>
  <c r="Z72" i="9"/>
  <c r="Y72" i="9"/>
  <c r="X72" i="9"/>
  <c r="Q72" i="9"/>
  <c r="M72" i="9"/>
  <c r="K72" i="9"/>
  <c r="J72" i="9"/>
  <c r="G72" i="9"/>
  <c r="H72" i="9" s="1"/>
  <c r="BE71" i="9"/>
  <c r="BD71" i="9"/>
  <c r="BC71" i="9"/>
  <c r="AZ71" i="9"/>
  <c r="AY71" i="9"/>
  <c r="AX71" i="9"/>
  <c r="AH71" i="9"/>
  <c r="AF71" i="9"/>
  <c r="AR71" i="9" s="1"/>
  <c r="AD71" i="9"/>
  <c r="AC71" i="9"/>
  <c r="AB71" i="9"/>
  <c r="Z71" i="9"/>
  <c r="Y71" i="9"/>
  <c r="X71" i="9"/>
  <c r="Q71" i="9"/>
  <c r="M71" i="9"/>
  <c r="K71" i="9"/>
  <c r="J71" i="9"/>
  <c r="G71" i="9"/>
  <c r="H71" i="9" s="1"/>
  <c r="BE70" i="9"/>
  <c r="BD70" i="9"/>
  <c r="BC70" i="9"/>
  <c r="AZ70" i="9"/>
  <c r="AY70" i="9"/>
  <c r="AX70" i="9"/>
  <c r="AH70" i="9"/>
  <c r="AF70" i="9"/>
  <c r="AR70" i="9" s="1"/>
  <c r="AD70" i="9"/>
  <c r="AC70" i="9"/>
  <c r="AB70" i="9"/>
  <c r="Z70" i="9"/>
  <c r="Y70" i="9"/>
  <c r="X70" i="9"/>
  <c r="Q70" i="9"/>
  <c r="M70" i="9"/>
  <c r="K70" i="9"/>
  <c r="J70" i="9"/>
  <c r="G70" i="9"/>
  <c r="H70" i="9" s="1"/>
  <c r="BE69" i="9"/>
  <c r="BD69" i="9"/>
  <c r="BC69" i="9"/>
  <c r="AZ69" i="9"/>
  <c r="AY69" i="9"/>
  <c r="AX69" i="9"/>
  <c r="AH69" i="9"/>
  <c r="AF69" i="9"/>
  <c r="AR69" i="9" s="1"/>
  <c r="AD69" i="9"/>
  <c r="AC69" i="9"/>
  <c r="AB69" i="9"/>
  <c r="Z69" i="9"/>
  <c r="Y69" i="9"/>
  <c r="X69" i="9"/>
  <c r="Q69" i="9"/>
  <c r="M69" i="9"/>
  <c r="K69" i="9"/>
  <c r="J69" i="9"/>
  <c r="G69" i="9"/>
  <c r="H69" i="9" s="1"/>
  <c r="BD68" i="9"/>
  <c r="BC68" i="9"/>
  <c r="AY68" i="9"/>
  <c r="AX68" i="9"/>
  <c r="AH68" i="9"/>
  <c r="AF68" i="9"/>
  <c r="AR68" i="9" s="1"/>
  <c r="AC68" i="9"/>
  <c r="AB68" i="9"/>
  <c r="Z68" i="9"/>
  <c r="Y68" i="9"/>
  <c r="X68" i="9"/>
  <c r="Q68" i="9"/>
  <c r="M68" i="9"/>
  <c r="K68" i="9"/>
  <c r="J68" i="9"/>
  <c r="G68" i="9"/>
  <c r="H68" i="9" s="1"/>
  <c r="BD67" i="9"/>
  <c r="BC67" i="9"/>
  <c r="AY67" i="9"/>
  <c r="AX67" i="9"/>
  <c r="AH67" i="9"/>
  <c r="AF67" i="9"/>
  <c r="AR67" i="9" s="1"/>
  <c r="AC67" i="9"/>
  <c r="AB67" i="9"/>
  <c r="Z67" i="9"/>
  <c r="Y67" i="9"/>
  <c r="X67" i="9"/>
  <c r="Q67" i="9"/>
  <c r="M67" i="9"/>
  <c r="K67" i="9"/>
  <c r="J67" i="9"/>
  <c r="G67" i="9"/>
  <c r="H67" i="9" s="1"/>
  <c r="BD66" i="9"/>
  <c r="BC66" i="9"/>
  <c r="AZ66" i="9"/>
  <c r="AY66" i="9"/>
  <c r="AX66" i="9"/>
  <c r="AH66" i="9"/>
  <c r="AF66" i="9"/>
  <c r="AR66" i="9" s="1"/>
  <c r="AC66" i="9"/>
  <c r="AB66" i="9"/>
  <c r="Z66" i="9"/>
  <c r="Y66" i="9"/>
  <c r="X66" i="9"/>
  <c r="Q66" i="9"/>
  <c r="M66" i="9"/>
  <c r="K66" i="9"/>
  <c r="J66" i="9"/>
  <c r="G66" i="9"/>
  <c r="H66" i="9" s="1"/>
  <c r="BH65" i="9"/>
  <c r="BE65" i="9"/>
  <c r="BD65" i="9"/>
  <c r="AY65" i="9"/>
  <c r="AX65" i="9"/>
  <c r="AH65" i="9"/>
  <c r="AF65" i="9"/>
  <c r="AR65" i="9" s="1"/>
  <c r="AD65" i="9"/>
  <c r="AC65" i="9"/>
  <c r="Z65" i="9"/>
  <c r="Y65" i="9"/>
  <c r="X65" i="9"/>
  <c r="Q65" i="9"/>
  <c r="M65" i="9"/>
  <c r="AG65" i="9" s="1"/>
  <c r="K65" i="9"/>
  <c r="J65" i="9"/>
  <c r="G65" i="9"/>
  <c r="H65" i="9" s="1"/>
  <c r="BH64" i="9"/>
  <c r="BE64" i="9"/>
  <c r="BD64" i="9"/>
  <c r="AZ64" i="9"/>
  <c r="AY64" i="9"/>
  <c r="AX64" i="9"/>
  <c r="AH64" i="9"/>
  <c r="AF64" i="9"/>
  <c r="AR64" i="9" s="1"/>
  <c r="AD64" i="9"/>
  <c r="AC64" i="9"/>
  <c r="Z64" i="9"/>
  <c r="Y64" i="9"/>
  <c r="X64" i="9"/>
  <c r="Q64" i="9"/>
  <c r="M64" i="9"/>
  <c r="AG64" i="9" s="1"/>
  <c r="AM64" i="9" s="1"/>
  <c r="K64" i="9"/>
  <c r="J64" i="9"/>
  <c r="G64" i="9"/>
  <c r="H64" i="9" s="1"/>
  <c r="BH63" i="9"/>
  <c r="BE63" i="9"/>
  <c r="BD63" i="9"/>
  <c r="AY63" i="9"/>
  <c r="AX63" i="9"/>
  <c r="AH63" i="9"/>
  <c r="AF63" i="9"/>
  <c r="AR63" i="9" s="1"/>
  <c r="AD63" i="9"/>
  <c r="AC63" i="9"/>
  <c r="Z63" i="9"/>
  <c r="Y63" i="9"/>
  <c r="X63" i="9"/>
  <c r="Q63" i="9"/>
  <c r="M63" i="9"/>
  <c r="K63" i="9"/>
  <c r="J63" i="9"/>
  <c r="G63" i="9"/>
  <c r="H63" i="9" s="1"/>
  <c r="BH62" i="9"/>
  <c r="BE62" i="9"/>
  <c r="BD62" i="9"/>
  <c r="AZ62" i="9"/>
  <c r="AY62" i="9"/>
  <c r="AX62" i="9"/>
  <c r="AH62" i="9"/>
  <c r="AF62" i="9"/>
  <c r="AQ62" i="9" s="1"/>
  <c r="AD62" i="9"/>
  <c r="AC62" i="9"/>
  <c r="Z62" i="9"/>
  <c r="Y62" i="9"/>
  <c r="X62" i="9"/>
  <c r="Q62" i="9"/>
  <c r="M62" i="9"/>
  <c r="AG62" i="9" s="1"/>
  <c r="K62" i="9"/>
  <c r="J62" i="9"/>
  <c r="G62" i="9"/>
  <c r="H62" i="9" s="1"/>
  <c r="BH61" i="9"/>
  <c r="BE61" i="9"/>
  <c r="BD61" i="9"/>
  <c r="AY61" i="9"/>
  <c r="AX61" i="9"/>
  <c r="AH61" i="9"/>
  <c r="AF61" i="9"/>
  <c r="AR61" i="9" s="1"/>
  <c r="AD61" i="9"/>
  <c r="AC61" i="9"/>
  <c r="Z61" i="9"/>
  <c r="Y61" i="9"/>
  <c r="X61" i="9"/>
  <c r="Q61" i="9"/>
  <c r="M61" i="9"/>
  <c r="AG61" i="9" s="1"/>
  <c r="K61" i="9"/>
  <c r="J61" i="9"/>
  <c r="G61" i="9"/>
  <c r="H61" i="9" s="1"/>
  <c r="BE60" i="9"/>
  <c r="BD60" i="9"/>
  <c r="BC60" i="9"/>
  <c r="AZ60" i="9"/>
  <c r="AY60" i="9"/>
  <c r="AX60" i="9"/>
  <c r="AH60" i="9"/>
  <c r="AF60" i="9"/>
  <c r="AR60" i="9" s="1"/>
  <c r="AD60" i="9"/>
  <c r="AC60" i="9"/>
  <c r="AB60" i="9"/>
  <c r="Z60" i="9"/>
  <c r="Y60" i="9"/>
  <c r="X60" i="9"/>
  <c r="Q60" i="9"/>
  <c r="M60" i="9"/>
  <c r="K60" i="9"/>
  <c r="J60" i="9"/>
  <c r="G60" i="9"/>
  <c r="H60" i="9" s="1"/>
  <c r="BE59" i="9"/>
  <c r="BD59" i="9"/>
  <c r="BC59" i="9"/>
  <c r="AZ59" i="9"/>
  <c r="AY59" i="9"/>
  <c r="AX59" i="9"/>
  <c r="AH59" i="9"/>
  <c r="AF59" i="9"/>
  <c r="AR59" i="9" s="1"/>
  <c r="AD59" i="9"/>
  <c r="AC59" i="9"/>
  <c r="AB59" i="9"/>
  <c r="Z59" i="9"/>
  <c r="Y59" i="9"/>
  <c r="X59" i="9"/>
  <c r="Q59" i="9"/>
  <c r="M59" i="9"/>
  <c r="K59" i="9"/>
  <c r="J59" i="9"/>
  <c r="G59" i="9"/>
  <c r="H59" i="9" s="1"/>
  <c r="BE58" i="9"/>
  <c r="BD58" i="9"/>
  <c r="BC58" i="9"/>
  <c r="AZ58" i="9"/>
  <c r="AY58" i="9"/>
  <c r="AX58" i="9"/>
  <c r="AH58" i="9"/>
  <c r="AF58" i="9"/>
  <c r="AR58" i="9" s="1"/>
  <c r="AD58" i="9"/>
  <c r="AC58" i="9"/>
  <c r="AB58" i="9"/>
  <c r="Z58" i="9"/>
  <c r="Y58" i="9"/>
  <c r="X58" i="9"/>
  <c r="Q58" i="9"/>
  <c r="M58" i="9"/>
  <c r="K58" i="9"/>
  <c r="J58" i="9"/>
  <c r="G58" i="9"/>
  <c r="H58" i="9" s="1"/>
  <c r="BE57" i="9"/>
  <c r="BD57" i="9"/>
  <c r="BC57" i="9"/>
  <c r="AZ57" i="9"/>
  <c r="AY57" i="9"/>
  <c r="AX57" i="9"/>
  <c r="AH57" i="9"/>
  <c r="AF57" i="9"/>
  <c r="AR57" i="9" s="1"/>
  <c r="AD57" i="9"/>
  <c r="AC57" i="9"/>
  <c r="AB57" i="9"/>
  <c r="Z57" i="9"/>
  <c r="Y57" i="9"/>
  <c r="X57" i="9"/>
  <c r="Q57" i="9"/>
  <c r="M57" i="9"/>
  <c r="K57" i="9"/>
  <c r="J57" i="9"/>
  <c r="G57" i="9"/>
  <c r="H57" i="9" s="1"/>
  <c r="BE56" i="9"/>
  <c r="BD56" i="9"/>
  <c r="BC56" i="9"/>
  <c r="AZ56" i="9"/>
  <c r="AY56" i="9"/>
  <c r="AX56" i="9"/>
  <c r="AH56" i="9"/>
  <c r="AF56" i="9"/>
  <c r="AR56" i="9" s="1"/>
  <c r="AD56" i="9"/>
  <c r="AC56" i="9"/>
  <c r="AB56" i="9"/>
  <c r="Z56" i="9"/>
  <c r="Y56" i="9"/>
  <c r="X56" i="9"/>
  <c r="Q56" i="9"/>
  <c r="M56" i="9"/>
  <c r="K56" i="9"/>
  <c r="J56" i="9"/>
  <c r="G56" i="9"/>
  <c r="H56" i="9" s="1"/>
  <c r="BD55" i="9"/>
  <c r="BC55" i="9"/>
  <c r="AY55" i="9"/>
  <c r="AX55" i="9"/>
  <c r="AH55" i="9"/>
  <c r="AF55" i="9"/>
  <c r="AR55" i="9" s="1"/>
  <c r="AC55" i="9"/>
  <c r="AB55" i="9"/>
  <c r="Z55" i="9"/>
  <c r="Y55" i="9"/>
  <c r="X55" i="9"/>
  <c r="Q55" i="9"/>
  <c r="M55" i="9"/>
  <c r="K55" i="9"/>
  <c r="J55" i="9"/>
  <c r="G55" i="9"/>
  <c r="H55" i="9" s="1"/>
  <c r="BE54" i="9"/>
  <c r="BD54" i="9"/>
  <c r="BC54" i="9"/>
  <c r="AZ54" i="9"/>
  <c r="AY54" i="9"/>
  <c r="AX54" i="9"/>
  <c r="AH54" i="9"/>
  <c r="AF54" i="9"/>
  <c r="AD54" i="9"/>
  <c r="AC54" i="9"/>
  <c r="AB54" i="9"/>
  <c r="Z54" i="9"/>
  <c r="Y54" i="9"/>
  <c r="X54" i="9"/>
  <c r="Q54" i="9"/>
  <c r="M54" i="9"/>
  <c r="K54" i="9"/>
  <c r="J54" i="9"/>
  <c r="G54" i="9"/>
  <c r="H54" i="9" s="1"/>
  <c r="BE53" i="9"/>
  <c r="BD53" i="9"/>
  <c r="BC53" i="9"/>
  <c r="AZ53" i="9"/>
  <c r="AY53" i="9"/>
  <c r="AX53" i="9"/>
  <c r="AH53" i="9"/>
  <c r="AF53" i="9"/>
  <c r="AR53" i="9" s="1"/>
  <c r="AD53" i="9"/>
  <c r="AC53" i="9"/>
  <c r="AB53" i="9"/>
  <c r="Z53" i="9"/>
  <c r="Y53" i="9"/>
  <c r="X53" i="9"/>
  <c r="Q53" i="9"/>
  <c r="M53" i="9"/>
  <c r="K53" i="9"/>
  <c r="J53" i="9"/>
  <c r="G53" i="9"/>
  <c r="H53" i="9" s="1"/>
  <c r="BE42" i="9"/>
  <c r="BD42" i="9"/>
  <c r="BC42" i="9"/>
  <c r="AY42" i="9"/>
  <c r="AX42" i="9"/>
  <c r="AH42" i="9"/>
  <c r="AF42" i="9"/>
  <c r="AQ42" i="9" s="1"/>
  <c r="AD42" i="9"/>
  <c r="AC42" i="9"/>
  <c r="AB42" i="9"/>
  <c r="Y42" i="9"/>
  <c r="X42" i="9"/>
  <c r="BE41" i="9"/>
  <c r="BD41" i="9"/>
  <c r="BC41" i="9"/>
  <c r="AZ41" i="9"/>
  <c r="AY41" i="9"/>
  <c r="AX41" i="9"/>
  <c r="AH41" i="9"/>
  <c r="AF41" i="9"/>
  <c r="AD41" i="9"/>
  <c r="AC41" i="9"/>
  <c r="AB41" i="9"/>
  <c r="Y41" i="9"/>
  <c r="X41" i="9"/>
  <c r="BD40" i="9"/>
  <c r="BC40" i="9"/>
  <c r="AY40" i="9"/>
  <c r="AX40" i="9"/>
  <c r="AH40" i="9"/>
  <c r="AF40" i="9"/>
  <c r="AC40" i="9"/>
  <c r="AB40" i="9"/>
  <c r="Z40" i="9"/>
  <c r="Y40" i="9"/>
  <c r="X40" i="9"/>
  <c r="BE39" i="9"/>
  <c r="BD39" i="9"/>
  <c r="BC39" i="9"/>
  <c r="AY39" i="9"/>
  <c r="AX39" i="9"/>
  <c r="AX188" i="9" s="1"/>
  <c r="AH39" i="9"/>
  <c r="AF39" i="9"/>
  <c r="AD39" i="9"/>
  <c r="AC39" i="9"/>
  <c r="AB39" i="9"/>
  <c r="Y39" i="9"/>
  <c r="X39" i="9"/>
  <c r="BE37" i="9"/>
  <c r="BD37" i="9"/>
  <c r="BC37" i="9"/>
  <c r="AY37" i="9"/>
  <c r="AX37" i="9"/>
  <c r="AH37" i="9"/>
  <c r="AF37" i="9"/>
  <c r="AD37" i="9"/>
  <c r="AC37" i="9"/>
  <c r="AB37" i="9"/>
  <c r="Y37" i="9"/>
  <c r="X37" i="9"/>
  <c r="BE36" i="9"/>
  <c r="BD36" i="9"/>
  <c r="BC36" i="9"/>
  <c r="AZ36" i="9"/>
  <c r="AY36" i="9"/>
  <c r="AX36" i="9"/>
  <c r="AH36" i="9"/>
  <c r="AF36" i="9"/>
  <c r="AR36" i="9" s="1"/>
  <c r="AD36" i="9"/>
  <c r="AC36" i="9"/>
  <c r="AB36" i="9"/>
  <c r="Z36" i="9"/>
  <c r="Y36" i="9"/>
  <c r="X36" i="9"/>
  <c r="BE35" i="9"/>
  <c r="BD35" i="9"/>
  <c r="BC35" i="9"/>
  <c r="AY35" i="9"/>
  <c r="AX35" i="9"/>
  <c r="AH35" i="9"/>
  <c r="AF35" i="9"/>
  <c r="AD35" i="9"/>
  <c r="AC35" i="9"/>
  <c r="AB35" i="9"/>
  <c r="Y35" i="9"/>
  <c r="X35" i="9"/>
  <c r="BE34" i="9"/>
  <c r="BD34" i="9"/>
  <c r="BC34" i="9"/>
  <c r="AZ34" i="9"/>
  <c r="AY34" i="9"/>
  <c r="AX34" i="9"/>
  <c r="AH34" i="9"/>
  <c r="AF34" i="9"/>
  <c r="AD34" i="9"/>
  <c r="AC34" i="9"/>
  <c r="AB34" i="9"/>
  <c r="Y34" i="9"/>
  <c r="X34" i="9"/>
  <c r="BE33" i="9"/>
  <c r="BD33" i="9"/>
  <c r="BC33" i="9"/>
  <c r="AY33" i="9"/>
  <c r="AX33" i="9"/>
  <c r="AH33" i="9"/>
  <c r="AF33" i="9"/>
  <c r="AD33" i="9"/>
  <c r="AC33" i="9"/>
  <c r="AB33" i="9"/>
  <c r="Y33" i="9"/>
  <c r="X33" i="9"/>
  <c r="BE32" i="9"/>
  <c r="BD32" i="9"/>
  <c r="BC32" i="9"/>
  <c r="AZ32" i="9"/>
  <c r="AY32" i="9"/>
  <c r="AX32" i="9"/>
  <c r="AH32" i="9"/>
  <c r="AF32" i="9"/>
  <c r="AR32" i="9" s="1"/>
  <c r="AD32" i="9"/>
  <c r="AC32" i="9"/>
  <c r="AB32" i="9"/>
  <c r="Z32" i="9"/>
  <c r="Y32" i="9"/>
  <c r="X32" i="9"/>
  <c r="BE31" i="9"/>
  <c r="BD31" i="9"/>
  <c r="BC31" i="9"/>
  <c r="AZ31" i="9"/>
  <c r="AY31" i="9"/>
  <c r="AX31" i="9"/>
  <c r="AH31" i="9"/>
  <c r="AF31" i="9"/>
  <c r="AD31" i="9"/>
  <c r="AC31" i="9"/>
  <c r="AB31" i="9"/>
  <c r="Y31" i="9"/>
  <c r="X31" i="9"/>
  <c r="BE30" i="9"/>
  <c r="BD30" i="9"/>
  <c r="BC30" i="9"/>
  <c r="AZ30" i="9"/>
  <c r="AY30" i="9"/>
  <c r="AX30" i="9"/>
  <c r="AH30" i="9"/>
  <c r="AF30" i="9"/>
  <c r="AD30" i="9"/>
  <c r="AC30" i="9"/>
  <c r="AB30" i="9"/>
  <c r="Y30" i="9"/>
  <c r="X30" i="9"/>
  <c r="BE29" i="9"/>
  <c r="BD29" i="9"/>
  <c r="BC29" i="9"/>
  <c r="AZ29" i="9"/>
  <c r="AY29" i="9"/>
  <c r="AX29" i="9"/>
  <c r="AH29" i="9"/>
  <c r="AF29" i="9"/>
  <c r="AD29" i="9"/>
  <c r="AC29" i="9"/>
  <c r="AB29" i="9"/>
  <c r="Y29" i="9"/>
  <c r="X29" i="9"/>
  <c r="BE28" i="9"/>
  <c r="BD28" i="9"/>
  <c r="BC28" i="9"/>
  <c r="AZ28" i="9"/>
  <c r="AY28" i="9"/>
  <c r="AX28" i="9"/>
  <c r="AH28" i="9"/>
  <c r="AF28" i="9"/>
  <c r="AD28" i="9"/>
  <c r="AC28" i="9"/>
  <c r="AB28" i="9"/>
  <c r="Y28" i="9"/>
  <c r="X28" i="9"/>
  <c r="BE27" i="9"/>
  <c r="BD27" i="9"/>
  <c r="BC27" i="9"/>
  <c r="AZ27" i="9"/>
  <c r="AY27" i="9"/>
  <c r="AX27" i="9"/>
  <c r="AH27" i="9"/>
  <c r="AF27" i="9"/>
  <c r="AD27" i="9"/>
  <c r="AC27" i="9"/>
  <c r="AB27" i="9"/>
  <c r="Y27" i="9"/>
  <c r="X27" i="9"/>
  <c r="BE26" i="9"/>
  <c r="BD26" i="9"/>
  <c r="BC26" i="9"/>
  <c r="AZ26" i="9"/>
  <c r="AY26" i="9"/>
  <c r="AX26" i="9"/>
  <c r="AH26" i="9"/>
  <c r="AF26" i="9"/>
  <c r="AR26" i="9" s="1"/>
  <c r="AD26" i="9"/>
  <c r="AC26" i="9"/>
  <c r="AB26" i="9"/>
  <c r="Z26" i="9"/>
  <c r="Y26" i="9"/>
  <c r="X26" i="9"/>
  <c r="BD24" i="9"/>
  <c r="BC24" i="9"/>
  <c r="AY24" i="9"/>
  <c r="AX24" i="9"/>
  <c r="AH24" i="9"/>
  <c r="AF24" i="9"/>
  <c r="AC24" i="9"/>
  <c r="AB24" i="9"/>
  <c r="Z24" i="9"/>
  <c r="Y24" i="9"/>
  <c r="X24" i="9"/>
  <c r="BD23" i="9"/>
  <c r="BC23" i="9"/>
  <c r="BC187" i="9" s="1"/>
  <c r="AY23" i="9"/>
  <c r="AX23" i="9"/>
  <c r="AH23" i="9"/>
  <c r="AF23" i="9"/>
  <c r="AC23" i="9"/>
  <c r="AB23" i="9"/>
  <c r="Y23" i="9"/>
  <c r="X23" i="9"/>
  <c r="BE22" i="9"/>
  <c r="BD22" i="9"/>
  <c r="AZ22" i="9"/>
  <c r="AY22" i="9"/>
  <c r="AX22" i="9"/>
  <c r="AH22" i="9"/>
  <c r="AF22" i="9"/>
  <c r="AD22" i="9"/>
  <c r="AC22" i="9"/>
  <c r="Y22" i="9"/>
  <c r="X22" i="9"/>
  <c r="BE21" i="9"/>
  <c r="BD21" i="9"/>
  <c r="AY21" i="9"/>
  <c r="AX21" i="9"/>
  <c r="AH21" i="9"/>
  <c r="AF21" i="9"/>
  <c r="AD21" i="9"/>
  <c r="AC21" i="9"/>
  <c r="Y21" i="9"/>
  <c r="X21" i="9"/>
  <c r="BE20" i="9"/>
  <c r="BD20" i="9"/>
  <c r="AY20" i="9"/>
  <c r="AX20" i="9"/>
  <c r="AH20" i="9"/>
  <c r="AF20" i="9"/>
  <c r="AD20" i="9"/>
  <c r="AC20" i="9"/>
  <c r="Z20" i="9"/>
  <c r="Y20" i="9"/>
  <c r="X20" i="9"/>
  <c r="BE19" i="9"/>
  <c r="BD19" i="9"/>
  <c r="AY19" i="9"/>
  <c r="AX19" i="9"/>
  <c r="AH19" i="9"/>
  <c r="AF19" i="9"/>
  <c r="AP19" i="9" s="1"/>
  <c r="AD19" i="9"/>
  <c r="AC19" i="9"/>
  <c r="Z19" i="9"/>
  <c r="Y19" i="9"/>
  <c r="X19" i="9"/>
  <c r="BD15" i="9"/>
  <c r="BC15" i="9"/>
  <c r="AZ15" i="9"/>
  <c r="AY15" i="9"/>
  <c r="AX15" i="9"/>
  <c r="AH15" i="9"/>
  <c r="AF15" i="9"/>
  <c r="AQ15" i="9" s="1"/>
  <c r="AC15" i="9"/>
  <c r="AB15" i="9"/>
  <c r="Z15" i="9"/>
  <c r="Y15" i="9"/>
  <c r="X15" i="9"/>
  <c r="BD13" i="9"/>
  <c r="BC13" i="9"/>
  <c r="AZ13" i="9"/>
  <c r="AY13" i="9"/>
  <c r="AX13" i="9"/>
  <c r="AH13" i="9"/>
  <c r="AF13" i="9"/>
  <c r="AQ13" i="9" s="1"/>
  <c r="AC13" i="9"/>
  <c r="AB13" i="9"/>
  <c r="Z13" i="9"/>
  <c r="Y13" i="9"/>
  <c r="X13" i="9"/>
  <c r="BE12" i="9"/>
  <c r="BD12" i="9"/>
  <c r="BC12" i="9"/>
  <c r="AZ12" i="9"/>
  <c r="AY12" i="9"/>
  <c r="AX12" i="9"/>
  <c r="AH12" i="9"/>
  <c r="AF12" i="9"/>
  <c r="AD12" i="9"/>
  <c r="AC12" i="9"/>
  <c r="AB12" i="9"/>
  <c r="Y12" i="9"/>
  <c r="X12" i="9"/>
  <c r="BE11" i="9"/>
  <c r="BD11" i="9"/>
  <c r="BC11" i="9"/>
  <c r="AZ11" i="9"/>
  <c r="AY11" i="9"/>
  <c r="AX11" i="9"/>
  <c r="AH11" i="9"/>
  <c r="AF11" i="9"/>
  <c r="AR11" i="9" s="1"/>
  <c r="AD11" i="9"/>
  <c r="AC11" i="9"/>
  <c r="AB11" i="9"/>
  <c r="Z11" i="9"/>
  <c r="Y11" i="9"/>
  <c r="X11" i="9"/>
  <c r="BD10" i="9"/>
  <c r="BC10" i="9"/>
  <c r="AY10" i="9"/>
  <c r="AX10" i="9"/>
  <c r="AH10" i="9"/>
  <c r="AF10" i="9"/>
  <c r="AP10" i="9" s="1"/>
  <c r="AC10" i="9"/>
  <c r="AB10" i="9"/>
  <c r="Y10" i="9"/>
  <c r="X10" i="9"/>
  <c r="G198" i="9"/>
  <c r="G210" i="9"/>
  <c r="BD7" i="9"/>
  <c r="BC7" i="9"/>
  <c r="AZ7" i="9"/>
  <c r="AY7" i="9"/>
  <c r="AX7" i="9"/>
  <c r="AH7" i="9"/>
  <c r="AF7" i="9"/>
  <c r="AC7" i="9"/>
  <c r="AB7" i="9"/>
  <c r="Y7" i="9"/>
  <c r="X7" i="9"/>
  <c r="BD6" i="9"/>
  <c r="BC6" i="9"/>
  <c r="AY6" i="9"/>
  <c r="AX6" i="9"/>
  <c r="AH6" i="9"/>
  <c r="AF6" i="9"/>
  <c r="AP6" i="9" s="1"/>
  <c r="AC6" i="9"/>
  <c r="AB6" i="9"/>
  <c r="Y6" i="9"/>
  <c r="X6" i="9"/>
  <c r="BD5" i="9"/>
  <c r="BC5" i="9"/>
  <c r="AY5" i="9"/>
  <c r="AX5" i="9"/>
  <c r="AX184" i="9" s="1"/>
  <c r="AH5" i="9"/>
  <c r="AF5" i="9"/>
  <c r="AC5" i="9"/>
  <c r="AB5" i="9"/>
  <c r="Z5" i="9"/>
  <c r="Y5" i="9"/>
  <c r="X5" i="9"/>
  <c r="AX185" i="9" l="1"/>
  <c r="BE185" i="9"/>
  <c r="AD188" i="9"/>
  <c r="AH188" i="9"/>
  <c r="AY188" i="9"/>
  <c r="Z38" i="9"/>
  <c r="AA38" i="9" s="1"/>
  <c r="AE38" i="9" s="1"/>
  <c r="AR38" i="9"/>
  <c r="AS38" i="9" s="1"/>
  <c r="AN38" i="9"/>
  <c r="AO38" i="9" s="1"/>
  <c r="AR30" i="9"/>
  <c r="AZ121" i="9"/>
  <c r="AZ38" i="9"/>
  <c r="BB38" i="9" s="1"/>
  <c r="BF38" i="9" s="1"/>
  <c r="AZ25" i="9"/>
  <c r="BB25" i="9" s="1"/>
  <c r="BF25" i="9" s="1"/>
  <c r="Z7" i="9"/>
  <c r="Z25" i="9"/>
  <c r="AA25" i="9" s="1"/>
  <c r="AE25" i="9" s="1"/>
  <c r="BG25" i="9" s="1"/>
  <c r="AR25" i="9"/>
  <c r="AS25" i="9" s="1"/>
  <c r="AN25" i="9"/>
  <c r="AO25" i="9" s="1"/>
  <c r="Z10" i="9"/>
  <c r="AA10" i="9" s="1"/>
  <c r="AE10" i="9" s="1"/>
  <c r="Z22" i="9"/>
  <c r="Z23" i="9"/>
  <c r="Z30" i="9"/>
  <c r="Z12" i="9"/>
  <c r="AA12" i="9" s="1"/>
  <c r="AE12" i="9" s="1"/>
  <c r="AR12" i="9"/>
  <c r="Z21" i="9"/>
  <c r="Z28" i="9"/>
  <c r="AR28" i="9"/>
  <c r="Z34" i="9"/>
  <c r="AR34" i="9"/>
  <c r="Z39" i="9"/>
  <c r="Z41" i="9"/>
  <c r="AR41" i="9"/>
  <c r="AZ98" i="9"/>
  <c r="AZ105" i="9"/>
  <c r="AZ110" i="9"/>
  <c r="BB110" i="9" s="1"/>
  <c r="BF110" i="9" s="1"/>
  <c r="AZ117" i="9"/>
  <c r="AZ120" i="9"/>
  <c r="AZ131" i="9"/>
  <c r="AZ135" i="9"/>
  <c r="BB135" i="9" s="1"/>
  <c r="BF135" i="9" s="1"/>
  <c r="AZ145" i="9"/>
  <c r="AZ154" i="9"/>
  <c r="AZ149" i="9"/>
  <c r="U141" i="9"/>
  <c r="U151" i="9"/>
  <c r="BI151" i="9"/>
  <c r="U152" i="9"/>
  <c r="BI152" i="9"/>
  <c r="T56" i="9"/>
  <c r="T60" i="9"/>
  <c r="U62" i="9"/>
  <c r="BI62" i="9"/>
  <c r="T76" i="9"/>
  <c r="T80" i="9"/>
  <c r="U117" i="9"/>
  <c r="BI117" i="9"/>
  <c r="T123" i="9"/>
  <c r="V129" i="9"/>
  <c r="T130" i="9"/>
  <c r="AH187" i="9"/>
  <c r="BE187" i="9"/>
  <c r="BC188" i="9"/>
  <c r="U59" i="9"/>
  <c r="U71" i="9"/>
  <c r="T75" i="9"/>
  <c r="T83" i="9"/>
  <c r="U86" i="9"/>
  <c r="BI86" i="9" s="1"/>
  <c r="U90" i="9"/>
  <c r="BI90" i="9" s="1"/>
  <c r="U93" i="9"/>
  <c r="BI93" i="9" s="1"/>
  <c r="U95" i="9"/>
  <c r="T103" i="9"/>
  <c r="T106" i="9"/>
  <c r="U109" i="9"/>
  <c r="T114" i="9"/>
  <c r="U122" i="9"/>
  <c r="T125" i="9"/>
  <c r="U133" i="9"/>
  <c r="U138" i="9"/>
  <c r="BI138" i="9" s="1"/>
  <c r="T144" i="9"/>
  <c r="T147" i="9"/>
  <c r="U153" i="9"/>
  <c r="BI153" i="9" s="1"/>
  <c r="U154" i="9"/>
  <c r="BI154" i="9" s="1"/>
  <c r="T72" i="9"/>
  <c r="U135" i="9"/>
  <c r="BI135" i="9" s="1"/>
  <c r="T53" i="9"/>
  <c r="T58" i="9"/>
  <c r="U63" i="9"/>
  <c r="BI63" i="9" s="1"/>
  <c r="T66" i="9"/>
  <c r="T70" i="9"/>
  <c r="U74" i="9"/>
  <c r="T78" i="9"/>
  <c r="V82" i="9"/>
  <c r="U85" i="9"/>
  <c r="BI85" i="9" s="1"/>
  <c r="U89" i="9"/>
  <c r="BI89" i="9" s="1"/>
  <c r="T99" i="9"/>
  <c r="BI111" i="9"/>
  <c r="T113" i="9"/>
  <c r="T118" i="9"/>
  <c r="T119" i="9"/>
  <c r="U127" i="9"/>
  <c r="U136" i="9"/>
  <c r="BI136" i="9"/>
  <c r="U155" i="9"/>
  <c r="BI155" i="9" s="1"/>
  <c r="U156" i="9"/>
  <c r="BI156" i="9" s="1"/>
  <c r="U158" i="9"/>
  <c r="BI158" i="9"/>
  <c r="U87" i="9"/>
  <c r="BI87" i="9" s="1"/>
  <c r="T97" i="9"/>
  <c r="T110" i="9"/>
  <c r="V112" i="9"/>
  <c r="T115" i="9"/>
  <c r="AH185" i="9"/>
  <c r="BC185" i="9"/>
  <c r="AY187" i="9"/>
  <c r="U64" i="9"/>
  <c r="BI64" i="9" s="1"/>
  <c r="T67" i="9"/>
  <c r="V68" i="9"/>
  <c r="T81" i="9"/>
  <c r="U91" i="9"/>
  <c r="BI91" i="9" s="1"/>
  <c r="U94" i="9"/>
  <c r="BI94" i="9" s="1"/>
  <c r="U102" i="9"/>
  <c r="U105" i="9"/>
  <c r="V107" i="9"/>
  <c r="T126" i="9"/>
  <c r="T134" i="9"/>
  <c r="V139" i="9"/>
  <c r="V143" i="9"/>
  <c r="T148" i="9"/>
  <c r="U150" i="9"/>
  <c r="BI150" i="9" s="1"/>
  <c r="BD185" i="9"/>
  <c r="BD187" i="9"/>
  <c r="Y185" i="9"/>
  <c r="AD185" i="9"/>
  <c r="AD187" i="9"/>
  <c r="AB185" i="9"/>
  <c r="AC187" i="9"/>
  <c r="AC185" i="9"/>
  <c r="AY185" i="9"/>
  <c r="X187" i="9"/>
  <c r="X185" i="9"/>
  <c r="AP7" i="9"/>
  <c r="AF185" i="9"/>
  <c r="AX187" i="9"/>
  <c r="Y187" i="9"/>
  <c r="AF187" i="9"/>
  <c r="AB187" i="9"/>
  <c r="D31" i="2"/>
  <c r="I31" i="2" s="1"/>
  <c r="D32" i="2"/>
  <c r="J32" i="2" s="1"/>
  <c r="AR8" i="9"/>
  <c r="AS8" i="9" s="1"/>
  <c r="Z8" i="9"/>
  <c r="AA8" i="9" s="1"/>
  <c r="AE8" i="9" s="1"/>
  <c r="AN8" i="9"/>
  <c r="AO8" i="9" s="1"/>
  <c r="AZ8" i="9"/>
  <c r="BB8" i="9" s="1"/>
  <c r="BF8" i="9" s="1"/>
  <c r="Y188" i="9"/>
  <c r="AB184" i="9"/>
  <c r="AB188" i="9"/>
  <c r="BD188" i="9"/>
  <c r="AX186" i="9"/>
  <c r="X188" i="9"/>
  <c r="BE188" i="9"/>
  <c r="AR39" i="9"/>
  <c r="AF188" i="9"/>
  <c r="AC188" i="9"/>
  <c r="H32" i="2"/>
  <c r="AH184" i="9"/>
  <c r="BE186" i="9"/>
  <c r="AZ140" i="9"/>
  <c r="BB140" i="9" s="1"/>
  <c r="BF140" i="9" s="1"/>
  <c r="AZ17" i="9"/>
  <c r="BB17" i="9" s="1"/>
  <c r="BF17" i="9" s="1"/>
  <c r="AR17" i="9"/>
  <c r="Z17" i="9"/>
  <c r="AN17" i="9"/>
  <c r="Y184" i="9"/>
  <c r="BD184" i="9"/>
  <c r="BD186" i="9"/>
  <c r="AA122" i="9"/>
  <c r="X184" i="9"/>
  <c r="AC184" i="9"/>
  <c r="AY184" i="9"/>
  <c r="BC184" i="9"/>
  <c r="D18" i="2"/>
  <c r="J18" i="2" s="1"/>
  <c r="AZ6" i="9"/>
  <c r="AZ67" i="9"/>
  <c r="BB67" i="9" s="1"/>
  <c r="BF67" i="9" s="1"/>
  <c r="AZ76" i="9"/>
  <c r="BB76" i="9" s="1"/>
  <c r="BF76" i="9" s="1"/>
  <c r="Z6" i="9"/>
  <c r="Z184" i="9" s="1"/>
  <c r="Z27" i="9"/>
  <c r="AA27" i="9" s="1"/>
  <c r="AE27" i="9" s="1"/>
  <c r="AR27" i="9"/>
  <c r="Z29" i="9"/>
  <c r="AA29" i="9" s="1"/>
  <c r="AE29" i="9" s="1"/>
  <c r="AR29" i="9"/>
  <c r="Z31" i="9"/>
  <c r="AA31" i="9" s="1"/>
  <c r="AE31" i="9" s="1"/>
  <c r="AR31" i="9"/>
  <c r="Z33" i="9"/>
  <c r="AA33" i="9" s="1"/>
  <c r="AE33" i="9" s="1"/>
  <c r="AR33" i="9"/>
  <c r="AZ33" i="9"/>
  <c r="Z35" i="9"/>
  <c r="AR35" i="9"/>
  <c r="AZ35" i="9"/>
  <c r="Z37" i="9"/>
  <c r="AA37" i="9" s="1"/>
  <c r="AE37" i="9" s="1"/>
  <c r="AR37" i="9"/>
  <c r="AZ37" i="9"/>
  <c r="BB37" i="9" s="1"/>
  <c r="BF37" i="9" s="1"/>
  <c r="AZ39" i="9"/>
  <c r="Z42" i="9"/>
  <c r="AA42" i="9" s="1"/>
  <c r="AE42" i="9" s="1"/>
  <c r="AZ42" i="9"/>
  <c r="BB42" i="9" s="1"/>
  <c r="BF42" i="9" s="1"/>
  <c r="AZ55" i="9"/>
  <c r="BB55" i="9" s="1"/>
  <c r="BF55" i="9" s="1"/>
  <c r="AZ61" i="9"/>
  <c r="BB61" i="9" s="1"/>
  <c r="BF61" i="9" s="1"/>
  <c r="AZ63" i="9"/>
  <c r="BB63" i="9" s="1"/>
  <c r="BF63" i="9" s="1"/>
  <c r="AZ65" i="9"/>
  <c r="BB65" i="9" s="1"/>
  <c r="BF65" i="9" s="1"/>
  <c r="AZ68" i="9"/>
  <c r="BB68" i="9" s="1"/>
  <c r="BF68" i="9" s="1"/>
  <c r="AZ90" i="9"/>
  <c r="BB90" i="9" s="1"/>
  <c r="BF90" i="9" s="1"/>
  <c r="AZ94" i="9"/>
  <c r="BB94" i="9" s="1"/>
  <c r="BF94" i="9" s="1"/>
  <c r="AZ95" i="9"/>
  <c r="BB95" i="9" s="1"/>
  <c r="BF95" i="9" s="1"/>
  <c r="AZ116" i="9"/>
  <c r="BB116" i="9" s="1"/>
  <c r="BF116" i="9" s="1"/>
  <c r="AZ118" i="9"/>
  <c r="BB118" i="9" s="1"/>
  <c r="BF118" i="9" s="1"/>
  <c r="AZ137" i="9"/>
  <c r="AZ142" i="9"/>
  <c r="BB142" i="9" s="1"/>
  <c r="BF142" i="9" s="1"/>
  <c r="AZ148" i="9"/>
  <c r="BB148" i="9" s="1"/>
  <c r="BF148" i="9" s="1"/>
  <c r="AZ150" i="9"/>
  <c r="AZ157" i="9"/>
  <c r="AZ5" i="9"/>
  <c r="AZ184" i="9" s="1"/>
  <c r="AZ129" i="9"/>
  <c r="BB129" i="9" s="1"/>
  <c r="BF129" i="9" s="1"/>
  <c r="AZ10" i="9"/>
  <c r="AZ19" i="9"/>
  <c r="AR20" i="9"/>
  <c r="AZ20" i="9"/>
  <c r="AR21" i="9"/>
  <c r="AZ21" i="9"/>
  <c r="AR22" i="9"/>
  <c r="AZ23" i="9"/>
  <c r="AR24" i="9"/>
  <c r="AZ24" i="9"/>
  <c r="AZ40" i="9"/>
  <c r="AZ77" i="9"/>
  <c r="BB77" i="9" s="1"/>
  <c r="BF77" i="9" s="1"/>
  <c r="AZ93" i="9"/>
  <c r="BB93" i="9" s="1"/>
  <c r="BF93" i="9" s="1"/>
  <c r="AZ112" i="9"/>
  <c r="BB112" i="9" s="1"/>
  <c r="BF112" i="9" s="1"/>
  <c r="AZ147" i="9"/>
  <c r="BB147" i="9" s="1"/>
  <c r="BF147" i="9" s="1"/>
  <c r="AZ151" i="9"/>
  <c r="AZ18" i="9"/>
  <c r="BB18" i="9" s="1"/>
  <c r="BF18" i="9" s="1"/>
  <c r="AR18" i="9"/>
  <c r="AS18" i="9" s="1"/>
  <c r="Z18" i="9"/>
  <c r="AA18" i="9" s="1"/>
  <c r="AE18" i="9" s="1"/>
  <c r="AR9" i="9"/>
  <c r="AS9" i="9" s="1"/>
  <c r="Z9" i="9"/>
  <c r="AA9" i="9" s="1"/>
  <c r="AE9" i="9" s="1"/>
  <c r="BG9" i="9" s="1"/>
  <c r="Z16" i="9"/>
  <c r="AA16" i="9" s="1"/>
  <c r="AR16" i="9"/>
  <c r="AS16" i="9" s="1"/>
  <c r="AN18" i="9"/>
  <c r="AO18" i="9" s="1"/>
  <c r="AN9" i="9"/>
  <c r="AO9" i="9" s="1"/>
  <c r="AG101" i="9"/>
  <c r="AM101" i="9" s="1"/>
  <c r="AR5" i="9"/>
  <c r="AF184" i="9"/>
  <c r="D26" i="2"/>
  <c r="I26" i="2" s="1"/>
  <c r="D14" i="2"/>
  <c r="J14" i="2" s="1"/>
  <c r="N43" i="2"/>
  <c r="O43" i="2" s="1"/>
  <c r="H35" i="2"/>
  <c r="H44" i="2"/>
  <c r="AA106" i="9"/>
  <c r="AE106" i="9" s="1"/>
  <c r="BB127" i="9"/>
  <c r="BF127" i="9" s="1"/>
  <c r="AA54" i="9"/>
  <c r="BB54" i="9"/>
  <c r="BF54" i="9" s="1"/>
  <c r="AA83" i="9"/>
  <c r="AE83" i="9" s="1"/>
  <c r="AA86" i="9"/>
  <c r="AE86" i="9" s="1"/>
  <c r="AA112" i="9"/>
  <c r="AE112" i="9" s="1"/>
  <c r="BB122" i="9"/>
  <c r="AP57" i="9"/>
  <c r="BB58" i="9"/>
  <c r="BF58" i="9" s="1"/>
  <c r="AA152" i="9"/>
  <c r="AE152" i="9" s="1"/>
  <c r="AA150" i="9"/>
  <c r="AE150" i="9" s="1"/>
  <c r="AP62" i="9"/>
  <c r="AP67" i="9"/>
  <c r="AG69" i="9"/>
  <c r="AL69" i="9" s="1"/>
  <c r="AA95" i="9"/>
  <c r="AE95" i="9" s="1"/>
  <c r="AZ158" i="9"/>
  <c r="AR14" i="9"/>
  <c r="AS14" i="9" s="1"/>
  <c r="Z14" i="9"/>
  <c r="AA14" i="9" s="1"/>
  <c r="AE14" i="9" s="1"/>
  <c r="BG14" i="9" s="1"/>
  <c r="AN14" i="9"/>
  <c r="AO14" i="9" s="1"/>
  <c r="BB53" i="9"/>
  <c r="BF53" i="9" s="1"/>
  <c r="AA72" i="9"/>
  <c r="AE72" i="9" s="1"/>
  <c r="BB82" i="9"/>
  <c r="BF82" i="9" s="1"/>
  <c r="AG90" i="9"/>
  <c r="AM90" i="9" s="1"/>
  <c r="AQ95" i="9"/>
  <c r="AA102" i="9"/>
  <c r="AE102" i="9" s="1"/>
  <c r="AQ107" i="9"/>
  <c r="BB32" i="9"/>
  <c r="BF32" i="9" s="1"/>
  <c r="BB34" i="9"/>
  <c r="BF34" i="9" s="1"/>
  <c r="AG32" i="9"/>
  <c r="AI32" i="9" s="1"/>
  <c r="AJ32" i="9" s="1"/>
  <c r="AK32" i="9" s="1"/>
  <c r="AL32" i="9" s="1"/>
  <c r="H24" i="2"/>
  <c r="H23" i="2"/>
  <c r="AS14" i="2"/>
  <c r="H17" i="2"/>
  <c r="P5" i="2"/>
  <c r="AA5" i="2"/>
  <c r="D29" i="2"/>
  <c r="J29" i="2" s="1"/>
  <c r="D33" i="2"/>
  <c r="J33" i="2" s="1"/>
  <c r="D17" i="2"/>
  <c r="J17" i="2" s="1"/>
  <c r="H18" i="2"/>
  <c r="H22" i="2"/>
  <c r="AS22" i="2"/>
  <c r="H4" i="2"/>
  <c r="H28" i="2"/>
  <c r="H33" i="2"/>
  <c r="AA26" i="9"/>
  <c r="AE26" i="9" s="1"/>
  <c r="AP26" i="9"/>
  <c r="AG28" i="9"/>
  <c r="AI28" i="9" s="1"/>
  <c r="AJ28" i="9" s="1"/>
  <c r="AK28" i="9" s="1"/>
  <c r="AN28" i="9" s="1"/>
  <c r="AA65" i="9"/>
  <c r="AE65" i="9" s="1"/>
  <c r="AP69" i="9"/>
  <c r="V80" i="9"/>
  <c r="AA81" i="9"/>
  <c r="AP87" i="9"/>
  <c r="AP97" i="9"/>
  <c r="BB98" i="9"/>
  <c r="BF98" i="9" s="1"/>
  <c r="AG107" i="9"/>
  <c r="AM107" i="9" s="1"/>
  <c r="AA110" i="9"/>
  <c r="AE110" i="9" s="1"/>
  <c r="V125" i="9"/>
  <c r="AR138" i="9"/>
  <c r="BB23" i="9"/>
  <c r="BB33" i="9"/>
  <c r="BF33" i="9" s="1"/>
  <c r="BB35" i="9"/>
  <c r="BF35" i="9" s="1"/>
  <c r="AG57" i="9"/>
  <c r="AL57" i="9" s="1"/>
  <c r="BB64" i="9"/>
  <c r="BF64" i="9" s="1"/>
  <c r="AA68" i="9"/>
  <c r="AE68" i="9" s="1"/>
  <c r="AA73" i="9"/>
  <c r="AE73" i="9" s="1"/>
  <c r="AP74" i="9"/>
  <c r="BB86" i="9"/>
  <c r="BF86" i="9" s="1"/>
  <c r="AA96" i="9"/>
  <c r="AE96" i="9" s="1"/>
  <c r="V113" i="9"/>
  <c r="AP119" i="9"/>
  <c r="AP141" i="9"/>
  <c r="AA147" i="9"/>
  <c r="AE147" i="9" s="1"/>
  <c r="AZ155" i="9"/>
  <c r="BB155" i="9" s="1"/>
  <c r="BF155" i="9" s="1"/>
  <c r="AZ143" i="9"/>
  <c r="BB143" i="9" s="1"/>
  <c r="BF143" i="9" s="1"/>
  <c r="AP145" i="9"/>
  <c r="AG104" i="9"/>
  <c r="AM104" i="9" s="1"/>
  <c r="AE122" i="9"/>
  <c r="BF122" i="9"/>
  <c r="AM120" i="9"/>
  <c r="AI120" i="9"/>
  <c r="AJ120" i="9" s="1"/>
  <c r="AK120" i="9" s="1"/>
  <c r="U67" i="9"/>
  <c r="U70" i="9"/>
  <c r="BB72" i="9"/>
  <c r="BF72" i="9" s="1"/>
  <c r="U119" i="9"/>
  <c r="AQ120" i="9"/>
  <c r="V141" i="9"/>
  <c r="U143" i="9"/>
  <c r="D4" i="2"/>
  <c r="J4" i="2" s="1"/>
  <c r="H10" i="2"/>
  <c r="H13" i="2"/>
  <c r="H20" i="2"/>
  <c r="N21" i="2"/>
  <c r="D22" i="2"/>
  <c r="J22" i="2" s="1"/>
  <c r="H26" i="2"/>
  <c r="H30" i="2"/>
  <c r="H31" i="2"/>
  <c r="BB10" i="9"/>
  <c r="BF10" i="9" s="1"/>
  <c r="BB11" i="9"/>
  <c r="BF11" i="9" s="1"/>
  <c r="BB13" i="9"/>
  <c r="BF13" i="9" s="1"/>
  <c r="AC186" i="9"/>
  <c r="BB26" i="9"/>
  <c r="BF26" i="9" s="1"/>
  <c r="BB41" i="9"/>
  <c r="BF41" i="9" s="1"/>
  <c r="BB56" i="9"/>
  <c r="BF56" i="9" s="1"/>
  <c r="AA57" i="9"/>
  <c r="AE57" i="9" s="1"/>
  <c r="AA62" i="9"/>
  <c r="AE62" i="9" s="1"/>
  <c r="AA64" i="9"/>
  <c r="AE64" i="9" s="1"/>
  <c r="AA67" i="9"/>
  <c r="AE67" i="9" s="1"/>
  <c r="V70" i="9"/>
  <c r="BB73" i="9"/>
  <c r="BF73" i="9" s="1"/>
  <c r="BB75" i="9"/>
  <c r="BF75" i="9" s="1"/>
  <c r="AA76" i="9"/>
  <c r="AE76" i="9" s="1"/>
  <c r="AG79" i="9"/>
  <c r="AL79" i="9" s="1"/>
  <c r="BB80" i="9"/>
  <c r="AR83" i="9"/>
  <c r="AQ92" i="9"/>
  <c r="AA100" i="9"/>
  <c r="AE100" i="9" s="1"/>
  <c r="AR104" i="9"/>
  <c r="V105" i="9"/>
  <c r="AP108" i="9"/>
  <c r="BB111" i="9"/>
  <c r="BF111" i="9" s="1"/>
  <c r="U113" i="9"/>
  <c r="U118" i="9"/>
  <c r="AP118" i="9"/>
  <c r="V119" i="9"/>
  <c r="BB120" i="9"/>
  <c r="BF120" i="9" s="1"/>
  <c r="AQ124" i="9"/>
  <c r="U125" i="9"/>
  <c r="BI125" i="9" s="1"/>
  <c r="U126" i="9"/>
  <c r="AG126" i="9"/>
  <c r="AL126" i="9" s="1"/>
  <c r="AA130" i="9"/>
  <c r="AE130" i="9" s="1"/>
  <c r="AA131" i="9"/>
  <c r="AE131" i="9" s="1"/>
  <c r="BB131" i="9"/>
  <c r="BF131" i="9" s="1"/>
  <c r="AP132" i="9"/>
  <c r="AQ141" i="9"/>
  <c r="AA143" i="9"/>
  <c r="AE143" i="9" s="1"/>
  <c r="AA146" i="9"/>
  <c r="AE146" i="9" s="1"/>
  <c r="BB6" i="9"/>
  <c r="BF6" i="9" s="1"/>
  <c r="BB24" i="9"/>
  <c r="BF24" i="9" s="1"/>
  <c r="AA55" i="9"/>
  <c r="AE55" i="9" s="1"/>
  <c r="U58" i="9"/>
  <c r="AA60" i="9"/>
  <c r="AE60" i="9" s="1"/>
  <c r="BB60" i="9"/>
  <c r="BF60" i="9" s="1"/>
  <c r="AA61" i="9"/>
  <c r="AE61" i="9" s="1"/>
  <c r="AA63" i="9"/>
  <c r="AE63" i="9" s="1"/>
  <c r="BB66" i="9"/>
  <c r="BF66" i="9" s="1"/>
  <c r="BB70" i="9"/>
  <c r="BF70" i="9" s="1"/>
  <c r="BB78" i="9"/>
  <c r="BF78" i="9" s="1"/>
  <c r="AA79" i="9"/>
  <c r="AE79" i="9" s="1"/>
  <c r="AP84" i="9"/>
  <c r="BB89" i="9"/>
  <c r="BF89" i="9" s="1"/>
  <c r="BB91" i="9"/>
  <c r="BF91" i="9" s="1"/>
  <c r="BB92" i="9"/>
  <c r="BF92" i="9" s="1"/>
  <c r="AA97" i="9"/>
  <c r="BB99" i="9"/>
  <c r="BF99" i="9" s="1"/>
  <c r="BB103" i="9"/>
  <c r="BF103" i="9" s="1"/>
  <c r="AQ105" i="9"/>
  <c r="U114" i="9"/>
  <c r="BB115" i="9"/>
  <c r="BF115" i="9" s="1"/>
  <c r="AA118" i="9"/>
  <c r="AE118" i="9" s="1"/>
  <c r="AA138" i="9"/>
  <c r="AE138" i="9" s="1"/>
  <c r="BB145" i="9"/>
  <c r="BF145" i="9" s="1"/>
  <c r="U147" i="9"/>
  <c r="H11" i="2"/>
  <c r="Y20" i="2"/>
  <c r="AT20" i="2" s="1"/>
  <c r="D27" i="2"/>
  <c r="J27" i="2" s="1"/>
  <c r="P27" i="2"/>
  <c r="AF27" i="2"/>
  <c r="H29" i="2"/>
  <c r="AS32" i="2"/>
  <c r="P43" i="2"/>
  <c r="AG29" i="9"/>
  <c r="AI29" i="9" s="1"/>
  <c r="BB30" i="9"/>
  <c r="BF30" i="9" s="1"/>
  <c r="BB39" i="9"/>
  <c r="AH189" i="9"/>
  <c r="V58" i="9"/>
  <c r="AA66" i="9"/>
  <c r="AE66" i="9" s="1"/>
  <c r="AQ68" i="9"/>
  <c r="AA69" i="9"/>
  <c r="AE69" i="9" s="1"/>
  <c r="AA77" i="9"/>
  <c r="AE77" i="9" s="1"/>
  <c r="AP79" i="9"/>
  <c r="U80" i="9"/>
  <c r="BI80" i="9" s="1"/>
  <c r="AG81" i="9"/>
  <c r="AM81" i="9" s="1"/>
  <c r="AQ84" i="9"/>
  <c r="AS84" i="9" s="1"/>
  <c r="AA94" i="9"/>
  <c r="AE94" i="9" s="1"/>
  <c r="V95" i="9"/>
  <c r="AP95" i="9"/>
  <c r="BB100" i="9"/>
  <c r="BF100" i="9" s="1"/>
  <c r="AA101" i="9"/>
  <c r="AE101" i="9" s="1"/>
  <c r="AG102" i="9"/>
  <c r="AM102" i="9" s="1"/>
  <c r="BB105" i="9"/>
  <c r="BF105" i="9" s="1"/>
  <c r="AP107" i="9"/>
  <c r="AG108" i="9"/>
  <c r="AL108" i="9" s="1"/>
  <c r="BB114" i="9"/>
  <c r="BF114" i="9" s="1"/>
  <c r="AA115" i="9"/>
  <c r="AE115" i="9" s="1"/>
  <c r="AQ115" i="9"/>
  <c r="BB119" i="9"/>
  <c r="BF119" i="9" s="1"/>
  <c r="AQ123" i="9"/>
  <c r="AG124" i="9"/>
  <c r="AI124" i="9" s="1"/>
  <c r="AP126" i="9"/>
  <c r="BB128" i="9"/>
  <c r="BF128" i="9" s="1"/>
  <c r="AA142" i="9"/>
  <c r="AE142" i="9" s="1"/>
  <c r="AA145" i="9"/>
  <c r="AE145" i="9" s="1"/>
  <c r="V147" i="9"/>
  <c r="AA148" i="9"/>
  <c r="AE148" i="9" s="1"/>
  <c r="AQ149" i="9"/>
  <c r="AM150" i="9"/>
  <c r="AA151" i="9"/>
  <c r="AE151" i="9" s="1"/>
  <c r="BB154" i="9"/>
  <c r="BF154" i="9" s="1"/>
  <c r="AA156" i="9"/>
  <c r="AE156" i="9" s="1"/>
  <c r="AC189" i="9"/>
  <c r="AE97" i="9"/>
  <c r="AP22" i="9"/>
  <c r="AA28" i="9"/>
  <c r="AE28" i="9" s="1"/>
  <c r="AD189" i="9"/>
  <c r="AA24" i="9"/>
  <c r="AE24" i="9" s="1"/>
  <c r="AA32" i="9"/>
  <c r="AE32" i="9" s="1"/>
  <c r="BB151" i="9"/>
  <c r="BF151" i="9" s="1"/>
  <c r="AA154" i="9"/>
  <c r="AE154" i="9" s="1"/>
  <c r="BB152" i="9"/>
  <c r="BF152" i="9" s="1"/>
  <c r="AP151" i="9"/>
  <c r="AP155" i="9"/>
  <c r="AM61" i="9"/>
  <c r="AL61" i="9"/>
  <c r="AL117" i="9"/>
  <c r="AM117" i="9"/>
  <c r="AM137" i="9"/>
  <c r="AL137" i="9"/>
  <c r="AM65" i="9"/>
  <c r="AL65" i="9"/>
  <c r="AA13" i="9"/>
  <c r="AE13" i="9" s="1"/>
  <c r="U53" i="9"/>
  <c r="AG73" i="9"/>
  <c r="AQ96" i="9"/>
  <c r="AP96" i="9"/>
  <c r="T59" i="9"/>
  <c r="AP70" i="9"/>
  <c r="T71" i="9"/>
  <c r="T74" i="9"/>
  <c r="BI74" i="9" s="1"/>
  <c r="AR94" i="9"/>
  <c r="AG94" i="9"/>
  <c r="AM94" i="9" s="1"/>
  <c r="T132" i="9"/>
  <c r="V132" i="9"/>
  <c r="AF8" i="2"/>
  <c r="R8" i="2"/>
  <c r="AG34" i="9"/>
  <c r="AI34" i="9" s="1"/>
  <c r="AG35" i="9"/>
  <c r="AI35" i="9" s="1"/>
  <c r="AJ35" i="9" s="1"/>
  <c r="AK35" i="9" s="1"/>
  <c r="AN35" i="9" s="1"/>
  <c r="AG58" i="9"/>
  <c r="AI58" i="9" s="1"/>
  <c r="AG70" i="9"/>
  <c r="AG80" i="9"/>
  <c r="AI80" i="9" s="1"/>
  <c r="AE81" i="9"/>
  <c r="AR117" i="9"/>
  <c r="AQ117" i="9"/>
  <c r="AR121" i="9"/>
  <c r="AG121" i="9"/>
  <c r="AI121" i="9" s="1"/>
  <c r="T146" i="9"/>
  <c r="V146" i="9"/>
  <c r="U146" i="9"/>
  <c r="AY186" i="9"/>
  <c r="BB20" i="9"/>
  <c r="BF20" i="9" s="1"/>
  <c r="BB21" i="9"/>
  <c r="BF21" i="9" s="1"/>
  <c r="AQ28" i="9"/>
  <c r="AQ29" i="9"/>
  <c r="AA30" i="9"/>
  <c r="AE30" i="9" s="1"/>
  <c r="AA35" i="9"/>
  <c r="AE35" i="9" s="1"/>
  <c r="BG35" i="9" s="1"/>
  <c r="BB36" i="9"/>
  <c r="BF36" i="9" s="1"/>
  <c r="AG39" i="9"/>
  <c r="AY189" i="9"/>
  <c r="AQ57" i="9"/>
  <c r="AA58" i="9"/>
  <c r="AE58" i="9" s="1"/>
  <c r="AA59" i="9"/>
  <c r="AE59" i="9" s="1"/>
  <c r="AP61" i="9"/>
  <c r="BB62" i="9"/>
  <c r="BF62" i="9" s="1"/>
  <c r="AG66" i="9"/>
  <c r="AM66" i="9" s="1"/>
  <c r="AG67" i="9"/>
  <c r="U68" i="9"/>
  <c r="AG68" i="9"/>
  <c r="AQ69" i="9"/>
  <c r="AA70" i="9"/>
  <c r="AE70" i="9" s="1"/>
  <c r="AA71" i="9"/>
  <c r="AE71" i="9" s="1"/>
  <c r="AP73" i="9"/>
  <c r="V74" i="9"/>
  <c r="AG74" i="9"/>
  <c r="AI74" i="9" s="1"/>
  <c r="BB74" i="9"/>
  <c r="BF74" i="9" s="1"/>
  <c r="U75" i="9"/>
  <c r="AG75" i="9"/>
  <c r="AM75" i="9" s="1"/>
  <c r="AQ79" i="9"/>
  <c r="AA80" i="9"/>
  <c r="AE80" i="9" s="1"/>
  <c r="AR82" i="9"/>
  <c r="BB85" i="9"/>
  <c r="BF85" i="9" s="1"/>
  <c r="AA90" i="9"/>
  <c r="AE90" i="9" s="1"/>
  <c r="AA91" i="9"/>
  <c r="AE91" i="9" s="1"/>
  <c r="AR91" i="9"/>
  <c r="AP91" i="9"/>
  <c r="AG96" i="9"/>
  <c r="BB96" i="9"/>
  <c r="BF96" i="9" s="1"/>
  <c r="V97" i="9"/>
  <c r="AG97" i="9"/>
  <c r="AA98" i="9"/>
  <c r="AE98" i="9" s="1"/>
  <c r="AR100" i="9"/>
  <c r="AP100" i="9"/>
  <c r="AG100" i="9"/>
  <c r="AQ100" i="9"/>
  <c r="AA104" i="9"/>
  <c r="AE104" i="9" s="1"/>
  <c r="AR106" i="9"/>
  <c r="V108" i="9"/>
  <c r="U108" i="9"/>
  <c r="T108" i="9"/>
  <c r="AR113" i="9"/>
  <c r="AP113" i="9"/>
  <c r="AI119" i="9"/>
  <c r="AJ119" i="9" s="1"/>
  <c r="AK119" i="9" s="1"/>
  <c r="V121" i="9"/>
  <c r="U121" i="9"/>
  <c r="T121" i="9"/>
  <c r="AA126" i="9"/>
  <c r="AE126" i="9" s="1"/>
  <c r="AR127" i="9"/>
  <c r="AG127" i="9"/>
  <c r="AQ131" i="9"/>
  <c r="AP131" i="9"/>
  <c r="BB134" i="9"/>
  <c r="BF134" i="9" s="1"/>
  <c r="AA135" i="9"/>
  <c r="AE135" i="9" s="1"/>
  <c r="T142" i="9"/>
  <c r="V142" i="9"/>
  <c r="U142" i="9"/>
  <c r="AA144" i="9"/>
  <c r="AE144" i="9" s="1"/>
  <c r="BB146" i="9"/>
  <c r="BF146" i="9" s="1"/>
  <c r="AL149" i="9"/>
  <c r="AM149" i="9"/>
  <c r="P11" i="2"/>
  <c r="D11" i="2"/>
  <c r="J11" i="2" s="1"/>
  <c r="D13" i="2"/>
  <c r="J13" i="2" s="1"/>
  <c r="R13" i="2"/>
  <c r="AP58" i="9"/>
  <c r="AP80" i="9"/>
  <c r="U81" i="9"/>
  <c r="T109" i="9"/>
  <c r="U132" i="9"/>
  <c r="AL139" i="9"/>
  <c r="AM139" i="9"/>
  <c r="AR146" i="9"/>
  <c r="AQ146" i="9"/>
  <c r="AP146" i="9"/>
  <c r="D8" i="2"/>
  <c r="BB15" i="9"/>
  <c r="BF15" i="9" s="1"/>
  <c r="AG33" i="9"/>
  <c r="BD189" i="9"/>
  <c r="AG41" i="9"/>
  <c r="AI41" i="9" s="1"/>
  <c r="AG53" i="9"/>
  <c r="AM53" i="9" s="1"/>
  <c r="AG59" i="9"/>
  <c r="AM59" i="9" s="1"/>
  <c r="AP65" i="9"/>
  <c r="T68" i="9"/>
  <c r="AG71" i="9"/>
  <c r="AM71" i="9" s="1"/>
  <c r="BF80" i="9"/>
  <c r="U97" i="9"/>
  <c r="AQ97" i="9"/>
  <c r="V98" i="9"/>
  <c r="U98" i="9"/>
  <c r="T98" i="9"/>
  <c r="AR112" i="9"/>
  <c r="AQ112" i="9"/>
  <c r="AP112" i="9"/>
  <c r="AP117" i="9"/>
  <c r="AM119" i="9"/>
  <c r="AL119" i="9"/>
  <c r="AR125" i="9"/>
  <c r="AP125" i="9"/>
  <c r="AG125" i="9"/>
  <c r="AL125" i="9" s="1"/>
  <c r="AQ129" i="9"/>
  <c r="AR129" i="9"/>
  <c r="AI139" i="9"/>
  <c r="AJ139" i="9" s="1"/>
  <c r="AK139" i="9" s="1"/>
  <c r="AR142" i="9"/>
  <c r="AQ142" i="9"/>
  <c r="AP142" i="9"/>
  <c r="AR6" i="9"/>
  <c r="AP15" i="9"/>
  <c r="Z186" i="9"/>
  <c r="AH186" i="9"/>
  <c r="AA20" i="9"/>
  <c r="AE20" i="9" s="1"/>
  <c r="AA22" i="9"/>
  <c r="AE22" i="9" s="1"/>
  <c r="BB22" i="9"/>
  <c r="BF22" i="9" s="1"/>
  <c r="BB27" i="9"/>
  <c r="BF27" i="9" s="1"/>
  <c r="BB28" i="9"/>
  <c r="BF28" i="9" s="1"/>
  <c r="BB29" i="9"/>
  <c r="BF29" i="9" s="1"/>
  <c r="BB31" i="9"/>
  <c r="BF31" i="9" s="1"/>
  <c r="AQ32" i="9"/>
  <c r="AQ33" i="9"/>
  <c r="AA34" i="9"/>
  <c r="AE34" i="9" s="1"/>
  <c r="AP34" i="9"/>
  <c r="AA39" i="9"/>
  <c r="AF189" i="9"/>
  <c r="AP41" i="9"/>
  <c r="AA56" i="9"/>
  <c r="AE56" i="9" s="1"/>
  <c r="BB57" i="9"/>
  <c r="BF57" i="9" s="1"/>
  <c r="BB59" i="9"/>
  <c r="BF59" i="9" s="1"/>
  <c r="AP68" i="9"/>
  <c r="AS68" i="9" s="1"/>
  <c r="BB69" i="9"/>
  <c r="BF69" i="9" s="1"/>
  <c r="BB71" i="9"/>
  <c r="BF71" i="9" s="1"/>
  <c r="AQ73" i="9"/>
  <c r="AA74" i="9"/>
  <c r="AE74" i="9" s="1"/>
  <c r="AA75" i="9"/>
  <c r="AE75" i="9" s="1"/>
  <c r="AA78" i="9"/>
  <c r="AE78" i="9" s="1"/>
  <c r="BB79" i="9"/>
  <c r="BF79" i="9" s="1"/>
  <c r="AA88" i="9"/>
  <c r="AE88" i="9" s="1"/>
  <c r="AQ88" i="9"/>
  <c r="AP88" i="9"/>
  <c r="V101" i="9"/>
  <c r="U101" i="9"/>
  <c r="T101" i="9"/>
  <c r="AA105" i="9"/>
  <c r="AE105" i="9" s="1"/>
  <c r="AA107" i="9"/>
  <c r="AE107" i="9" s="1"/>
  <c r="AR111" i="9"/>
  <c r="AQ111" i="9"/>
  <c r="AP121" i="9"/>
  <c r="T122" i="9"/>
  <c r="AA123" i="9"/>
  <c r="AE123" i="9" s="1"/>
  <c r="T127" i="9"/>
  <c r="AA134" i="9"/>
  <c r="AE134" i="9" s="1"/>
  <c r="AR154" i="9"/>
  <c r="AQ154" i="9"/>
  <c r="AP154" i="9"/>
  <c r="AZ124" i="9"/>
  <c r="BB124" i="9" s="1"/>
  <c r="BF124" i="9" s="1"/>
  <c r="AZ106" i="9"/>
  <c r="BB106" i="9" s="1"/>
  <c r="BF106" i="9" s="1"/>
  <c r="AZ102" i="9"/>
  <c r="BB102" i="9" s="1"/>
  <c r="BF102" i="9" s="1"/>
  <c r="AZ83" i="9"/>
  <c r="BB83" i="9" s="1"/>
  <c r="BF83" i="9" s="1"/>
  <c r="AZ144" i="9"/>
  <c r="BB144" i="9" s="1"/>
  <c r="BF144" i="9" s="1"/>
  <c r="AZ133" i="9"/>
  <c r="BB133" i="9" s="1"/>
  <c r="BF133" i="9" s="1"/>
  <c r="AZ125" i="9"/>
  <c r="BB125" i="9" s="1"/>
  <c r="BF125" i="9" s="1"/>
  <c r="H5" i="2"/>
  <c r="BB81" i="9"/>
  <c r="BF81" i="9" s="1"/>
  <c r="T82" i="9"/>
  <c r="AA87" i="9"/>
  <c r="AE87" i="9" s="1"/>
  <c r="BB87" i="9"/>
  <c r="BF87" i="9" s="1"/>
  <c r="AA89" i="9"/>
  <c r="AE89" i="9" s="1"/>
  <c r="AA92" i="9"/>
  <c r="AE92" i="9" s="1"/>
  <c r="T95" i="9"/>
  <c r="BI95" i="9" s="1"/>
  <c r="BB97" i="9"/>
  <c r="BF97" i="9" s="1"/>
  <c r="AA99" i="9"/>
  <c r="AE99" i="9" s="1"/>
  <c r="AP101" i="9"/>
  <c r="T102" i="9"/>
  <c r="AA103" i="9"/>
  <c r="AE103" i="9" s="1"/>
  <c r="BB104" i="9"/>
  <c r="BF104" i="9" s="1"/>
  <c r="T105" i="9"/>
  <c r="BI105" i="9" s="1"/>
  <c r="BB108" i="9"/>
  <c r="BF108" i="9" s="1"/>
  <c r="AA111" i="9"/>
  <c r="AE111" i="9" s="1"/>
  <c r="AA116" i="9"/>
  <c r="AE116" i="9" s="1"/>
  <c r="AP116" i="9"/>
  <c r="AI117" i="9"/>
  <c r="AN117" i="9" s="1"/>
  <c r="AA119" i="9"/>
  <c r="AE119" i="9" s="1"/>
  <c r="AA120" i="9"/>
  <c r="AE120" i="9" s="1"/>
  <c r="AR120" i="9"/>
  <c r="AP120" i="9"/>
  <c r="AL120" i="9"/>
  <c r="AA129" i="9"/>
  <c r="AE129" i="9" s="1"/>
  <c r="AQ132" i="9"/>
  <c r="AS132" i="9" s="1"/>
  <c r="T133" i="9"/>
  <c r="AA136" i="9"/>
  <c r="AE136" i="9" s="1"/>
  <c r="BB136" i="9"/>
  <c r="BF136" i="9" s="1"/>
  <c r="AA137" i="9"/>
  <c r="AE137" i="9" s="1"/>
  <c r="AA139" i="9"/>
  <c r="AE139" i="9" s="1"/>
  <c r="AA157" i="9"/>
  <c r="AE157" i="9" s="1"/>
  <c r="BB157" i="9"/>
  <c r="BF157" i="9" s="1"/>
  <c r="BB158" i="9"/>
  <c r="BF158" i="9" s="1"/>
  <c r="AF30" i="2"/>
  <c r="R30" i="2"/>
  <c r="N30" i="2"/>
  <c r="O30" i="2" s="1"/>
  <c r="AS31" i="2"/>
  <c r="AS34" i="2"/>
  <c r="AF37" i="2"/>
  <c r="D37" i="2"/>
  <c r="I37" i="2" s="1"/>
  <c r="AA44" i="2"/>
  <c r="AF44" i="2"/>
  <c r="N44" i="2"/>
  <c r="O44" i="2" s="1"/>
  <c r="AG84" i="9"/>
  <c r="AG87" i="9"/>
  <c r="AL87" i="9" s="1"/>
  <c r="AG92" i="9"/>
  <c r="AI92" i="9" s="1"/>
  <c r="AP92" i="9"/>
  <c r="AA93" i="9"/>
  <c r="AE93" i="9" s="1"/>
  <c r="AG95" i="9"/>
  <c r="AG98" i="9"/>
  <c r="AM98" i="9" s="1"/>
  <c r="BB101" i="9"/>
  <c r="BF101" i="9" s="1"/>
  <c r="AQ104" i="9"/>
  <c r="AS104" i="9" s="1"/>
  <c r="BB109" i="9"/>
  <c r="BF109" i="9" s="1"/>
  <c r="BB113" i="9"/>
  <c r="BF113" i="9" s="1"/>
  <c r="AA117" i="9"/>
  <c r="AE117" i="9" s="1"/>
  <c r="BB117" i="9"/>
  <c r="BF117" i="9" s="1"/>
  <c r="AR119" i="9"/>
  <c r="AQ119" i="9"/>
  <c r="AA121" i="9"/>
  <c r="AE121" i="9" s="1"/>
  <c r="BB123" i="9"/>
  <c r="BF123" i="9" s="1"/>
  <c r="AA124" i="9"/>
  <c r="AE124" i="9" s="1"/>
  <c r="AP124" i="9"/>
  <c r="AA125" i="9"/>
  <c r="AE125" i="9" s="1"/>
  <c r="AA128" i="9"/>
  <c r="AE128" i="9" s="1"/>
  <c r="BB130" i="9"/>
  <c r="BF130" i="9" s="1"/>
  <c r="AL131" i="9"/>
  <c r="AM131" i="9"/>
  <c r="AA132" i="9"/>
  <c r="AE132" i="9" s="1"/>
  <c r="BB137" i="9"/>
  <c r="BF137" i="9" s="1"/>
  <c r="BB139" i="9"/>
  <c r="BF139" i="9" s="1"/>
  <c r="T141" i="9"/>
  <c r="T143" i="9"/>
  <c r="BI143" i="9" s="1"/>
  <c r="AP149" i="9"/>
  <c r="AA158" i="9"/>
  <c r="AE158" i="9" s="1"/>
  <c r="AR158" i="9"/>
  <c r="AQ158" i="9"/>
  <c r="AZ156" i="9"/>
  <c r="BB156" i="9" s="1"/>
  <c r="BF156" i="9" s="1"/>
  <c r="AZ153" i="9"/>
  <c r="BB153" i="9" s="1"/>
  <c r="BF153" i="9" s="1"/>
  <c r="AN50" i="2"/>
  <c r="AF9" i="2"/>
  <c r="D9" i="2"/>
  <c r="J9" i="2" s="1"/>
  <c r="AS20" i="2"/>
  <c r="D30" i="2"/>
  <c r="J30" i="2" s="1"/>
  <c r="Y34" i="2"/>
  <c r="AT34" i="2" s="1"/>
  <c r="Y35" i="2"/>
  <c r="AT35" i="2" s="1"/>
  <c r="H43" i="2"/>
  <c r="BB121" i="9"/>
  <c r="BF121" i="9" s="1"/>
  <c r="AP137" i="9"/>
  <c r="BB138" i="9"/>
  <c r="BF138" i="9" s="1"/>
  <c r="AA140" i="9"/>
  <c r="AE140" i="9" s="1"/>
  <c r="BB150" i="9"/>
  <c r="BF150" i="9" s="1"/>
  <c r="AA153" i="9"/>
  <c r="AE153" i="9" s="1"/>
  <c r="AA155" i="9"/>
  <c r="AE155" i="9" s="1"/>
  <c r="V50" i="2"/>
  <c r="H3" i="2"/>
  <c r="AS4" i="2"/>
  <c r="Y5" i="2"/>
  <c r="AT5" i="2" s="1"/>
  <c r="H8" i="2"/>
  <c r="Y10" i="2"/>
  <c r="AT10" i="2" s="1"/>
  <c r="AS11" i="2"/>
  <c r="P18" i="2"/>
  <c r="H21" i="2"/>
  <c r="Y22" i="2"/>
  <c r="AT22" i="2" s="1"/>
  <c r="H25" i="2"/>
  <c r="Y28" i="2"/>
  <c r="AT28" i="2" s="1"/>
  <c r="AS30" i="2"/>
  <c r="H34" i="2"/>
  <c r="D36" i="2"/>
  <c r="I36" i="2" s="1"/>
  <c r="H37" i="2"/>
  <c r="H45" i="2"/>
  <c r="AS8" i="2"/>
  <c r="H14" i="2"/>
  <c r="R18" i="2"/>
  <c r="H19" i="2"/>
  <c r="Y31" i="2"/>
  <c r="AT31" i="2" s="1"/>
  <c r="H36" i="2"/>
  <c r="Y45" i="2"/>
  <c r="AT45" i="2" s="1"/>
  <c r="AS37" i="2"/>
  <c r="Y3" i="2"/>
  <c r="AT3" i="2" s="1"/>
  <c r="AS26" i="2"/>
  <c r="AS29" i="2"/>
  <c r="Y30" i="2"/>
  <c r="AT30" i="2" s="1"/>
  <c r="Y33" i="2"/>
  <c r="AT33" i="2" s="1"/>
  <c r="AS36" i="2"/>
  <c r="Y18" i="2"/>
  <c r="AT18" i="2" s="1"/>
  <c r="AS19" i="2"/>
  <c r="Y27" i="2"/>
  <c r="AT27" i="2" s="1"/>
  <c r="AS35" i="2"/>
  <c r="Y36" i="2"/>
  <c r="AT36" i="2" s="1"/>
  <c r="Y37" i="2"/>
  <c r="AT37" i="2" s="1"/>
  <c r="Y46" i="2"/>
  <c r="AT46" i="2" s="1"/>
  <c r="AS25" i="2"/>
  <c r="Y9" i="2"/>
  <c r="AT9" i="2" s="1"/>
  <c r="Y23" i="2"/>
  <c r="AT23" i="2" s="1"/>
  <c r="AS23" i="2"/>
  <c r="Y24" i="2"/>
  <c r="AT24" i="2" s="1"/>
  <c r="N4" i="2"/>
  <c r="O4" i="2" s="1"/>
  <c r="P9" i="2"/>
  <c r="N20" i="2"/>
  <c r="O20" i="2" s="1"/>
  <c r="R21" i="2"/>
  <c r="P22" i="2"/>
  <c r="D25" i="2"/>
  <c r="J25" i="2" s="1"/>
  <c r="N25" i="2"/>
  <c r="O25" i="2" s="1"/>
  <c r="Q25" i="2" s="1"/>
  <c r="N26" i="2"/>
  <c r="O26" i="2" s="1"/>
  <c r="P30" i="2"/>
  <c r="N33" i="2"/>
  <c r="O33" i="2" s="1"/>
  <c r="N36" i="2"/>
  <c r="O36" i="2" s="1"/>
  <c r="R44" i="2"/>
  <c r="P45" i="2"/>
  <c r="P46" i="2"/>
  <c r="P4" i="2"/>
  <c r="N8" i="2"/>
  <c r="O8" i="2" s="1"/>
  <c r="AA9" i="2"/>
  <c r="N13" i="2"/>
  <c r="O13" i="2" s="1"/>
  <c r="P14" i="2"/>
  <c r="P20" i="2"/>
  <c r="R22" i="2"/>
  <c r="AA25" i="2"/>
  <c r="P26" i="2"/>
  <c r="AA29" i="2"/>
  <c r="P33" i="2"/>
  <c r="P36" i="2"/>
  <c r="R45" i="2"/>
  <c r="R4" i="2"/>
  <c r="P8" i="2"/>
  <c r="AA11" i="2"/>
  <c r="P13" i="2"/>
  <c r="N18" i="2"/>
  <c r="O18" i="2" s="1"/>
  <c r="N22" i="2"/>
  <c r="O22" i="2" s="1"/>
  <c r="AF25" i="2"/>
  <c r="J26" i="2"/>
  <c r="R26" i="2"/>
  <c r="R32" i="2"/>
  <c r="R33" i="2"/>
  <c r="R36" i="2"/>
  <c r="D45" i="2"/>
  <c r="I45" i="2" s="1"/>
  <c r="N45" i="2"/>
  <c r="O45" i="2" s="1"/>
  <c r="M50" i="2"/>
  <c r="D2" i="2"/>
  <c r="R2" i="2"/>
  <c r="R50" i="2" s="1"/>
  <c r="N2" i="2"/>
  <c r="N50" i="2" s="1"/>
  <c r="P3" i="2"/>
  <c r="D3" i="2"/>
  <c r="D10" i="2"/>
  <c r="P10" i="2"/>
  <c r="AA10" i="2"/>
  <c r="N10" i="2"/>
  <c r="O10" i="2" s="1"/>
  <c r="AF10" i="2"/>
  <c r="R19" i="2"/>
  <c r="N19" i="2"/>
  <c r="O19" i="2" s="1"/>
  <c r="AA19" i="2"/>
  <c r="P19" i="2"/>
  <c r="AF19" i="2"/>
  <c r="AS21" i="2"/>
  <c r="D28" i="2"/>
  <c r="P28" i="2"/>
  <c r="AA28" i="2"/>
  <c r="N28" i="2"/>
  <c r="O28" i="2" s="1"/>
  <c r="AF28" i="2"/>
  <c r="R34" i="2"/>
  <c r="N34" i="2"/>
  <c r="O34" i="2" s="1"/>
  <c r="AF34" i="2"/>
  <c r="D34" i="2"/>
  <c r="P34" i="2"/>
  <c r="F50" i="2"/>
  <c r="H2" i="2"/>
  <c r="P2" i="2"/>
  <c r="P50" i="2" s="1"/>
  <c r="AF2" i="2"/>
  <c r="AF50" i="2" s="1"/>
  <c r="AO50" i="2"/>
  <c r="N3" i="2"/>
  <c r="O3" i="2" s="1"/>
  <c r="Q3" i="2" s="1"/>
  <c r="AF3" i="2"/>
  <c r="AS3" i="2"/>
  <c r="AS5" i="2"/>
  <c r="AS13" i="2"/>
  <c r="AS17" i="2"/>
  <c r="AA34" i="2"/>
  <c r="G50" i="2"/>
  <c r="AK50" i="2"/>
  <c r="Y4" i="2"/>
  <c r="AT4" i="2" s="1"/>
  <c r="Y8" i="2"/>
  <c r="AT8" i="2" s="1"/>
  <c r="AS9" i="2"/>
  <c r="R10" i="2"/>
  <c r="P17" i="2"/>
  <c r="AA17" i="2"/>
  <c r="AF17" i="2"/>
  <c r="N17" i="2"/>
  <c r="O17" i="2" s="1"/>
  <c r="Y26" i="2"/>
  <c r="AT26" i="2" s="1"/>
  <c r="AS27" i="2"/>
  <c r="R28" i="2"/>
  <c r="U50" i="2"/>
  <c r="AA2" i="2"/>
  <c r="AA50" i="2" s="1"/>
  <c r="R3" i="2"/>
  <c r="AA3" i="2"/>
  <c r="I4" i="2"/>
  <c r="D5" i="2"/>
  <c r="R5" i="2"/>
  <c r="N5" i="2"/>
  <c r="O5" i="2" s="1"/>
  <c r="Q5" i="2" s="1"/>
  <c r="I11" i="2"/>
  <c r="Y11" i="2"/>
  <c r="AT11" i="2" s="1"/>
  <c r="Y13" i="2"/>
  <c r="AT13" i="2" s="1"/>
  <c r="Y14" i="2"/>
  <c r="AT14" i="2" s="1"/>
  <c r="I18" i="2"/>
  <c r="AS18" i="2"/>
  <c r="J19" i="2"/>
  <c r="Y19" i="2"/>
  <c r="AT19" i="2" s="1"/>
  <c r="P21" i="2"/>
  <c r="D21" i="2"/>
  <c r="AA21" i="2"/>
  <c r="O21" i="2"/>
  <c r="R23" i="2"/>
  <c r="N23" i="2"/>
  <c r="O23" i="2" s="1"/>
  <c r="D23" i="2"/>
  <c r="AA23" i="2"/>
  <c r="P23" i="2"/>
  <c r="Y25" i="2"/>
  <c r="AT25" i="2" s="1"/>
  <c r="Y29" i="2"/>
  <c r="AT29" i="2" s="1"/>
  <c r="Y44" i="2"/>
  <c r="AT44" i="2" s="1"/>
  <c r="AS44" i="2"/>
  <c r="AS45" i="2"/>
  <c r="P31" i="2"/>
  <c r="AA31" i="2"/>
  <c r="AS33" i="2"/>
  <c r="D35" i="2"/>
  <c r="AA35" i="2"/>
  <c r="AS43" i="2"/>
  <c r="AS46" i="2"/>
  <c r="W50" i="2"/>
  <c r="AQ50" i="2"/>
  <c r="AS10" i="2"/>
  <c r="R11" i="2"/>
  <c r="R14" i="2"/>
  <c r="N14" i="2"/>
  <c r="O14" i="2" s="1"/>
  <c r="Y21" i="2"/>
  <c r="AT21" i="2" s="1"/>
  <c r="D24" i="2"/>
  <c r="R24" i="2"/>
  <c r="AF24" i="2"/>
  <c r="AS28" i="2"/>
  <c r="R29" i="2"/>
  <c r="N31" i="2"/>
  <c r="O31" i="2" s="1"/>
  <c r="I32" i="2"/>
  <c r="N35" i="2"/>
  <c r="O35" i="2" s="1"/>
  <c r="R46" i="2"/>
  <c r="N46" i="2"/>
  <c r="O46" i="2" s="1"/>
  <c r="D46" i="2"/>
  <c r="X2" i="2"/>
  <c r="X50" i="2" s="1"/>
  <c r="AM50" i="2"/>
  <c r="AA4" i="2"/>
  <c r="H9" i="2"/>
  <c r="R9" i="2"/>
  <c r="N9" i="2"/>
  <c r="O9" i="2" s="1"/>
  <c r="N11" i="2"/>
  <c r="O11" i="2" s="1"/>
  <c r="AF11" i="2"/>
  <c r="AF14" i="2"/>
  <c r="Y17" i="2"/>
  <c r="AT17" i="2" s="1"/>
  <c r="D20" i="2"/>
  <c r="R20" i="2"/>
  <c r="AF20" i="2"/>
  <c r="N24" i="2"/>
  <c r="O24" i="2" s="1"/>
  <c r="Q24" i="2" s="1"/>
  <c r="AA24" i="2"/>
  <c r="AS24" i="2"/>
  <c r="R25" i="2"/>
  <c r="H27" i="2"/>
  <c r="R27" i="2"/>
  <c r="N27" i="2"/>
  <c r="O27" i="2" s="1"/>
  <c r="N29" i="2"/>
  <c r="O29" i="2" s="1"/>
  <c r="Q29" i="2" s="1"/>
  <c r="AF29" i="2"/>
  <c r="AF31" i="2"/>
  <c r="P32" i="2"/>
  <c r="AF32" i="2"/>
  <c r="N32" i="2"/>
  <c r="O32" i="2" s="1"/>
  <c r="Y32" i="2"/>
  <c r="AT32" i="2" s="1"/>
  <c r="P35" i="2"/>
  <c r="AF35" i="2"/>
  <c r="R37" i="2"/>
  <c r="N37" i="2"/>
  <c r="O37" i="2" s="1"/>
  <c r="AA37" i="2"/>
  <c r="P37" i="2"/>
  <c r="Y43" i="2"/>
  <c r="AT43" i="2" s="1"/>
  <c r="P44" i="2"/>
  <c r="D44" i="2"/>
  <c r="H46" i="2"/>
  <c r="AA46" i="2"/>
  <c r="AA8" i="2"/>
  <c r="AA13" i="2"/>
  <c r="AA18" i="2"/>
  <c r="AA22" i="2"/>
  <c r="AA26" i="2"/>
  <c r="AA30" i="2"/>
  <c r="D43" i="2"/>
  <c r="R43" i="2"/>
  <c r="AF43" i="2"/>
  <c r="AA33" i="2"/>
  <c r="AA36" i="2"/>
  <c r="AA45" i="2"/>
  <c r="AQ37" i="9"/>
  <c r="AQ12" i="9"/>
  <c r="AG11" i="9"/>
  <c r="AI11" i="9" s="1"/>
  <c r="AG12" i="9"/>
  <c r="AI12" i="9" s="1"/>
  <c r="AJ12" i="9" s="1"/>
  <c r="AK12" i="9" s="1"/>
  <c r="AL12" i="9" s="1"/>
  <c r="AA15" i="9"/>
  <c r="AE15" i="9" s="1"/>
  <c r="AA21" i="9"/>
  <c r="AE21" i="9" s="1"/>
  <c r="AG26" i="9"/>
  <c r="AI26" i="9" s="1"/>
  <c r="AJ26" i="9" s="1"/>
  <c r="AK26" i="9" s="1"/>
  <c r="AN26" i="9" s="1"/>
  <c r="AQ26" i="9"/>
  <c r="AQ27" i="9"/>
  <c r="AG31" i="9"/>
  <c r="AI31" i="9" s="1"/>
  <c r="AP32" i="9"/>
  <c r="AQ35" i="9"/>
  <c r="AA36" i="9"/>
  <c r="AE36" i="9" s="1"/>
  <c r="AP36" i="9"/>
  <c r="AG37" i="9"/>
  <c r="AI37" i="9" s="1"/>
  <c r="AJ37" i="9" s="1"/>
  <c r="AK37" i="9" s="1"/>
  <c r="AB189" i="9"/>
  <c r="AP40" i="9"/>
  <c r="AA41" i="9"/>
  <c r="AE41" i="9" s="1"/>
  <c r="AQ41" i="9"/>
  <c r="AR42" i="9"/>
  <c r="AQ11" i="9"/>
  <c r="AP5" i="9"/>
  <c r="AP184" i="9" s="1"/>
  <c r="AP13" i="9"/>
  <c r="X186" i="9"/>
  <c r="AD186" i="9"/>
  <c r="AP20" i="9"/>
  <c r="AA23" i="9"/>
  <c r="AE23" i="9" s="1"/>
  <c r="AP30" i="9"/>
  <c r="AQ36" i="9"/>
  <c r="X189" i="9"/>
  <c r="AA11" i="9"/>
  <c r="AE11" i="9" s="1"/>
  <c r="AP11" i="9"/>
  <c r="Y186" i="9"/>
  <c r="AF186" i="9"/>
  <c r="AP21" i="9"/>
  <c r="AG27" i="9"/>
  <c r="AI27" i="9" s="1"/>
  <c r="AP28" i="9"/>
  <c r="AG30" i="9"/>
  <c r="AI30" i="9" s="1"/>
  <c r="AJ30" i="9" s="1"/>
  <c r="AK30" i="9" s="1"/>
  <c r="AN30" i="9" s="1"/>
  <c r="AQ30" i="9"/>
  <c r="AQ31" i="9"/>
  <c r="AQ34" i="9"/>
  <c r="AG36" i="9"/>
  <c r="AI36" i="9" s="1"/>
  <c r="AQ39" i="9"/>
  <c r="Y189" i="9"/>
  <c r="H160" i="9"/>
  <c r="AA5" i="9"/>
  <c r="AQ5" i="9"/>
  <c r="AA7" i="9"/>
  <c r="AG7" i="9"/>
  <c r="AQ7" i="9"/>
  <c r="BB7" i="9"/>
  <c r="J160" i="9"/>
  <c r="C8" i="3" s="1"/>
  <c r="AH160" i="9"/>
  <c r="AR7" i="9"/>
  <c r="BD160" i="9"/>
  <c r="AG6" i="9"/>
  <c r="AQ6" i="9"/>
  <c r="K160" i="9"/>
  <c r="M160" i="9"/>
  <c r="C10" i="3" s="1"/>
  <c r="AQ10" i="9"/>
  <c r="AG10" i="9"/>
  <c r="AR10" i="9"/>
  <c r="W5" i="9"/>
  <c r="AF160" i="9"/>
  <c r="AG5" i="9"/>
  <c r="W7" i="9"/>
  <c r="W12" i="9"/>
  <c r="BB12" i="9"/>
  <c r="BF12" i="9" s="1"/>
  <c r="BE160" i="9"/>
  <c r="AR13" i="9"/>
  <c r="AR15" i="9"/>
  <c r="G160" i="9"/>
  <c r="BC160" i="9"/>
  <c r="I210" i="9"/>
  <c r="J210" i="9" s="1"/>
  <c r="J211" i="9" s="1"/>
  <c r="G211" i="9"/>
  <c r="G213" i="9" s="1"/>
  <c r="G199" i="9"/>
  <c r="I198" i="9"/>
  <c r="W10" i="9"/>
  <c r="W11" i="9"/>
  <c r="AP12" i="9"/>
  <c r="W13" i="9"/>
  <c r="AG13" i="9"/>
  <c r="W15" i="9"/>
  <c r="AG15" i="9"/>
  <c r="AG19" i="9"/>
  <c r="W20" i="9"/>
  <c r="AG20" i="9"/>
  <c r="W21" i="9"/>
  <c r="AG21" i="9"/>
  <c r="W22" i="9"/>
  <c r="AG22" i="9"/>
  <c r="AG23" i="9"/>
  <c r="W24" i="9"/>
  <c r="AG24" i="9"/>
  <c r="W26" i="9"/>
  <c r="AP27" i="9"/>
  <c r="W28" i="9"/>
  <c r="AP29" i="9"/>
  <c r="W30" i="9"/>
  <c r="AP31" i="9"/>
  <c r="W32" i="9"/>
  <c r="AP33" i="9"/>
  <c r="W34" i="9"/>
  <c r="AP35" i="9"/>
  <c r="W36" i="9"/>
  <c r="AP37" i="9"/>
  <c r="AP39" i="9"/>
  <c r="AG40" i="9"/>
  <c r="AX189" i="9"/>
  <c r="AQ53" i="9"/>
  <c r="AP53" i="9"/>
  <c r="AE54" i="9"/>
  <c r="AP23" i="9"/>
  <c r="AP24" i="9"/>
  <c r="W27" i="9"/>
  <c r="W29" i="9"/>
  <c r="W31" i="9"/>
  <c r="W33" i="9"/>
  <c r="AI33" i="9"/>
  <c r="W35" i="9"/>
  <c r="W37" i="9"/>
  <c r="W39" i="9"/>
  <c r="W41" i="9"/>
  <c r="V54" i="9"/>
  <c r="U54" i="9"/>
  <c r="AQ19" i="9"/>
  <c r="AQ20" i="9"/>
  <c r="AQ21" i="9"/>
  <c r="AQ22" i="9"/>
  <c r="AQ23" i="9"/>
  <c r="AQ24" i="9"/>
  <c r="AQ40" i="9"/>
  <c r="AP42" i="9"/>
  <c r="AG42" i="9"/>
  <c r="W48" i="9"/>
  <c r="W49" i="9"/>
  <c r="W52" i="9"/>
  <c r="AA53" i="9"/>
  <c r="AE53" i="9" s="1"/>
  <c r="T54" i="9"/>
  <c r="AR54" i="9"/>
  <c r="AQ54" i="9"/>
  <c r="AP54" i="9"/>
  <c r="AG54" i="9"/>
  <c r="AM62" i="9"/>
  <c r="AI62" i="9"/>
  <c r="AL62" i="9"/>
  <c r="W19" i="9"/>
  <c r="AA19" i="9"/>
  <c r="AR19" i="9"/>
  <c r="BB19" i="9"/>
  <c r="W23" i="9"/>
  <c r="AR23" i="9"/>
  <c r="W40" i="9"/>
  <c r="AA40" i="9"/>
  <c r="AR40" i="9"/>
  <c r="BB40" i="9"/>
  <c r="BE189" i="9"/>
  <c r="W42" i="9"/>
  <c r="V53" i="9"/>
  <c r="T55" i="9"/>
  <c r="AG55" i="9"/>
  <c r="U56" i="9"/>
  <c r="AG56" i="9"/>
  <c r="T57" i="9"/>
  <c r="BI57" i="9" s="1"/>
  <c r="AQ58" i="9"/>
  <c r="V59" i="9"/>
  <c r="AP59" i="9"/>
  <c r="U60" i="9"/>
  <c r="AG60" i="9"/>
  <c r="U61" i="9"/>
  <c r="BI61" i="9" s="1"/>
  <c r="AI61" i="9"/>
  <c r="AQ61" i="9"/>
  <c r="AR62" i="9"/>
  <c r="AG63" i="9"/>
  <c r="AL64" i="9"/>
  <c r="AP64" i="9"/>
  <c r="U65" i="9"/>
  <c r="BI65" i="9" s="1"/>
  <c r="AI65" i="9"/>
  <c r="AQ65" i="9"/>
  <c r="U66" i="9"/>
  <c r="BI66" i="9" s="1"/>
  <c r="AP66" i="9"/>
  <c r="V67" i="9"/>
  <c r="AQ67" i="9"/>
  <c r="T69" i="9"/>
  <c r="AI70" i="9"/>
  <c r="AQ70" i="9"/>
  <c r="V71" i="9"/>
  <c r="AP71" i="9"/>
  <c r="U72" i="9"/>
  <c r="AG72" i="9"/>
  <c r="T73" i="9"/>
  <c r="AQ74" i="9"/>
  <c r="AS74" i="9" s="1"/>
  <c r="V75" i="9"/>
  <c r="AL75" i="9"/>
  <c r="AP75" i="9"/>
  <c r="U76" i="9"/>
  <c r="BI76" i="9" s="1"/>
  <c r="AG76" i="9"/>
  <c r="T77" i="9"/>
  <c r="AG77" i="9"/>
  <c r="U78" i="9"/>
  <c r="AG78" i="9"/>
  <c r="T79" i="9"/>
  <c r="AQ80" i="9"/>
  <c r="V81" i="9"/>
  <c r="AP81" i="9"/>
  <c r="U82" i="9"/>
  <c r="AQ82" i="9"/>
  <c r="AP82" i="9"/>
  <c r="AP83" i="9"/>
  <c r="AG83" i="9"/>
  <c r="U84" i="9"/>
  <c r="BI84" i="9" s="1"/>
  <c r="BB84" i="9"/>
  <c r="BF84" i="9" s="1"/>
  <c r="AG86" i="9"/>
  <c r="BC189" i="9"/>
  <c r="U55" i="9"/>
  <c r="AP55" i="9"/>
  <c r="V56" i="9"/>
  <c r="AP56" i="9"/>
  <c r="U57" i="9"/>
  <c r="AI59" i="9"/>
  <c r="AQ59" i="9"/>
  <c r="V60" i="9"/>
  <c r="AP60" i="9"/>
  <c r="AP63" i="9"/>
  <c r="AI64" i="9"/>
  <c r="AQ64" i="9"/>
  <c r="V66" i="9"/>
  <c r="AQ66" i="9"/>
  <c r="U69" i="9"/>
  <c r="AQ71" i="9"/>
  <c r="V72" i="9"/>
  <c r="AP72" i="9"/>
  <c r="U73" i="9"/>
  <c r="AQ75" i="9"/>
  <c r="V76" i="9"/>
  <c r="AP76" i="9"/>
  <c r="U77" i="9"/>
  <c r="AP77" i="9"/>
  <c r="V78" i="9"/>
  <c r="AP78" i="9"/>
  <c r="U79" i="9"/>
  <c r="AQ81" i="9"/>
  <c r="AM82" i="9"/>
  <c r="AI82" i="9"/>
  <c r="AL82" i="9"/>
  <c r="V83" i="9"/>
  <c r="U83" i="9"/>
  <c r="AA84" i="9"/>
  <c r="AE84" i="9" s="1"/>
  <c r="AQ85" i="9"/>
  <c r="BB88" i="9"/>
  <c r="BF88" i="9" s="1"/>
  <c r="AS95" i="9"/>
  <c r="V55" i="9"/>
  <c r="AQ55" i="9"/>
  <c r="AQ56" i="9"/>
  <c r="V57" i="9"/>
  <c r="AQ60" i="9"/>
  <c r="AQ63" i="9"/>
  <c r="V69" i="9"/>
  <c r="AQ72" i="9"/>
  <c r="V73" i="9"/>
  <c r="AQ76" i="9"/>
  <c r="V77" i="9"/>
  <c r="AQ77" i="9"/>
  <c r="AQ78" i="9"/>
  <c r="V79" i="9"/>
  <c r="AA82" i="9"/>
  <c r="AE82" i="9" s="1"/>
  <c r="AA85" i="9"/>
  <c r="AE85" i="9" s="1"/>
  <c r="U88" i="9"/>
  <c r="BI88" i="9" s="1"/>
  <c r="AM113" i="9"/>
  <c r="AI113" i="9"/>
  <c r="AL113" i="9"/>
  <c r="AP85" i="9"/>
  <c r="AG85" i="9"/>
  <c r="AQ86" i="9"/>
  <c r="AP86" i="9"/>
  <c r="AQ87" i="9"/>
  <c r="AR88" i="9"/>
  <c r="AG89" i="9"/>
  <c r="AP90" i="9"/>
  <c r="AI91" i="9"/>
  <c r="AM91" i="9"/>
  <c r="AQ91" i="9"/>
  <c r="U92" i="9"/>
  <c r="BI92" i="9" s="1"/>
  <c r="AG93" i="9"/>
  <c r="AL94" i="9"/>
  <c r="AP94" i="9"/>
  <c r="T96" i="9"/>
  <c r="AR96" i="9"/>
  <c r="AI97" i="9"/>
  <c r="AP98" i="9"/>
  <c r="U99" i="9"/>
  <c r="AG99" i="9"/>
  <c r="T100" i="9"/>
  <c r="AI101" i="9"/>
  <c r="AQ101" i="9"/>
  <c r="V102" i="9"/>
  <c r="AL102" i="9"/>
  <c r="AP102" i="9"/>
  <c r="U103" i="9"/>
  <c r="AG103" i="9"/>
  <c r="T104" i="9"/>
  <c r="AP106" i="9"/>
  <c r="AG106" i="9"/>
  <c r="U107" i="9"/>
  <c r="T107" i="9"/>
  <c r="AA108" i="9"/>
  <c r="AE108" i="9" s="1"/>
  <c r="AG109" i="9"/>
  <c r="V110" i="9"/>
  <c r="U110" i="9"/>
  <c r="AM112" i="9"/>
  <c r="AA113" i="9"/>
  <c r="AE113" i="9" s="1"/>
  <c r="AG88" i="9"/>
  <c r="AP89" i="9"/>
  <c r="AQ90" i="9"/>
  <c r="AP93" i="9"/>
  <c r="AI94" i="9"/>
  <c r="AQ94" i="9"/>
  <c r="U96" i="9"/>
  <c r="AQ98" i="9"/>
  <c r="V99" i="9"/>
  <c r="AP99" i="9"/>
  <c r="U100" i="9"/>
  <c r="AI102" i="9"/>
  <c r="AQ102" i="9"/>
  <c r="V103" i="9"/>
  <c r="AP103" i="9"/>
  <c r="U104" i="9"/>
  <c r="AP105" i="9"/>
  <c r="AG105" i="9"/>
  <c r="V106" i="9"/>
  <c r="U106" i="9"/>
  <c r="BB107" i="9"/>
  <c r="BF107" i="9" s="1"/>
  <c r="AA109" i="9"/>
  <c r="AE109" i="9" s="1"/>
  <c r="AQ110" i="9"/>
  <c r="AP110" i="9"/>
  <c r="AP111" i="9"/>
  <c r="AG111" i="9"/>
  <c r="U112" i="9"/>
  <c r="T112" i="9"/>
  <c r="AM114" i="9"/>
  <c r="AI114" i="9"/>
  <c r="AL114" i="9"/>
  <c r="AA114" i="9"/>
  <c r="AE114" i="9" s="1"/>
  <c r="BG114" i="9" s="1"/>
  <c r="AQ89" i="9"/>
  <c r="AQ93" i="9"/>
  <c r="V96" i="9"/>
  <c r="AQ99" i="9"/>
  <c r="V100" i="9"/>
  <c r="AQ103" i="9"/>
  <c r="V104" i="9"/>
  <c r="AM110" i="9"/>
  <c r="AI110" i="9"/>
  <c r="AL110" i="9"/>
  <c r="AI112" i="9"/>
  <c r="AL118" i="9"/>
  <c r="AM118" i="9"/>
  <c r="AI118" i="9"/>
  <c r="AM133" i="9"/>
  <c r="AI133" i="9"/>
  <c r="AL133" i="9"/>
  <c r="AQ109" i="9"/>
  <c r="AP109" i="9"/>
  <c r="AJ117" i="9"/>
  <c r="AK117" i="9" s="1"/>
  <c r="AQ108" i="9"/>
  <c r="V109" i="9"/>
  <c r="AQ113" i="9"/>
  <c r="V114" i="9"/>
  <c r="AP114" i="9"/>
  <c r="U115" i="9"/>
  <c r="AG115" i="9"/>
  <c r="U116" i="9"/>
  <c r="BI116" i="9" s="1"/>
  <c r="AI116" i="9"/>
  <c r="AM116" i="9"/>
  <c r="AQ116" i="9"/>
  <c r="V118" i="9"/>
  <c r="AQ118" i="9"/>
  <c r="T120" i="9"/>
  <c r="AQ121" i="9"/>
  <c r="V122" i="9"/>
  <c r="AP122" i="9"/>
  <c r="U123" i="9"/>
  <c r="AG123" i="9"/>
  <c r="T124" i="9"/>
  <c r="AI125" i="9"/>
  <c r="AM125" i="9"/>
  <c r="AQ125" i="9"/>
  <c r="V126" i="9"/>
  <c r="AA127" i="9"/>
  <c r="AE127" i="9" s="1"/>
  <c r="T128" i="9"/>
  <c r="AQ128" i="9"/>
  <c r="AP129" i="9"/>
  <c r="AG129" i="9"/>
  <c r="V130" i="9"/>
  <c r="U130" i="9"/>
  <c r="BI130" i="9" s="1"/>
  <c r="V131" i="9"/>
  <c r="AI131" i="9"/>
  <c r="AQ114" i="9"/>
  <c r="V115" i="9"/>
  <c r="AP115" i="9"/>
  <c r="U120" i="9"/>
  <c r="AQ122" i="9"/>
  <c r="V123" i="9"/>
  <c r="AP123" i="9"/>
  <c r="U124" i="9"/>
  <c r="AQ130" i="9"/>
  <c r="AM132" i="9"/>
  <c r="AI132" i="9"/>
  <c r="AL132" i="9"/>
  <c r="BB132" i="9"/>
  <c r="BF132" i="9" s="1"/>
  <c r="AR114" i="9"/>
  <c r="V120" i="9"/>
  <c r="AR122" i="9"/>
  <c r="V124" i="9"/>
  <c r="BB126" i="9"/>
  <c r="BF126" i="9" s="1"/>
  <c r="AQ127" i="9"/>
  <c r="AP127" i="9"/>
  <c r="AP128" i="9"/>
  <c r="AG128" i="9"/>
  <c r="U129" i="9"/>
  <c r="T129" i="9"/>
  <c r="AA133" i="9"/>
  <c r="AE133" i="9" s="1"/>
  <c r="AM143" i="9"/>
  <c r="AI143" i="9"/>
  <c r="AL143" i="9"/>
  <c r="AG122" i="9"/>
  <c r="AM127" i="9"/>
  <c r="AI127" i="9"/>
  <c r="AL127" i="9"/>
  <c r="V128" i="9"/>
  <c r="U128" i="9"/>
  <c r="AP130" i="9"/>
  <c r="AG130" i="9"/>
  <c r="U131" i="9"/>
  <c r="T131" i="9"/>
  <c r="BI131" i="9" s="1"/>
  <c r="AM142" i="9"/>
  <c r="AI142" i="9"/>
  <c r="AL142" i="9"/>
  <c r="AQ126" i="9"/>
  <c r="V127" i="9"/>
  <c r="AR131" i="9"/>
  <c r="V133" i="9"/>
  <c r="AP133" i="9"/>
  <c r="U134" i="9"/>
  <c r="AL134" i="9"/>
  <c r="AP134" i="9"/>
  <c r="AG135" i="9"/>
  <c r="AL136" i="9"/>
  <c r="AP136" i="9"/>
  <c r="U137" i="9"/>
  <c r="BI137" i="9" s="1"/>
  <c r="AI137" i="9"/>
  <c r="AQ137" i="9"/>
  <c r="T140" i="9"/>
  <c r="AQ140" i="9"/>
  <c r="AP140" i="9"/>
  <c r="BB141" i="9"/>
  <c r="BF141" i="9" s="1"/>
  <c r="AM144" i="9"/>
  <c r="AI144" i="9"/>
  <c r="AL144" i="9"/>
  <c r="AM147" i="9"/>
  <c r="AI147" i="9"/>
  <c r="AL147" i="9"/>
  <c r="AQ133" i="9"/>
  <c r="V134" i="9"/>
  <c r="AI134" i="9"/>
  <c r="AQ134" i="9"/>
  <c r="AP135" i="9"/>
  <c r="AI136" i="9"/>
  <c r="AQ136" i="9"/>
  <c r="U139" i="9"/>
  <c r="T139" i="9"/>
  <c r="BI139" i="9" s="1"/>
  <c r="AN139" i="9"/>
  <c r="AM140" i="9"/>
  <c r="AI140" i="9"/>
  <c r="AL140" i="9"/>
  <c r="AA141" i="9"/>
  <c r="AE141" i="9" s="1"/>
  <c r="BG141" i="9" s="1"/>
  <c r="AL146" i="9"/>
  <c r="AM146" i="9"/>
  <c r="AI146" i="9"/>
  <c r="AQ135" i="9"/>
  <c r="AP138" i="9"/>
  <c r="AM145" i="9"/>
  <c r="AI145" i="9"/>
  <c r="AL145" i="9"/>
  <c r="AM148" i="9"/>
  <c r="AI148" i="9"/>
  <c r="AL148" i="9"/>
  <c r="AM138" i="9"/>
  <c r="AI138" i="9"/>
  <c r="AL138" i="9"/>
  <c r="AP139" i="9"/>
  <c r="AR139" i="9"/>
  <c r="V140" i="9"/>
  <c r="U140" i="9"/>
  <c r="AM141" i="9"/>
  <c r="AI141" i="9"/>
  <c r="AP143" i="9"/>
  <c r="U144" i="9"/>
  <c r="T145" i="9"/>
  <c r="AR145" i="9"/>
  <c r="AP147" i="9"/>
  <c r="U148" i="9"/>
  <c r="U149" i="9"/>
  <c r="BI149" i="9" s="1"/>
  <c r="AQ143" i="9"/>
  <c r="V144" i="9"/>
  <c r="AP144" i="9"/>
  <c r="U145" i="9"/>
  <c r="AQ147" i="9"/>
  <c r="V148" i="9"/>
  <c r="AP148" i="9"/>
  <c r="BB149" i="9"/>
  <c r="BF149" i="9" s="1"/>
  <c r="AI150" i="9"/>
  <c r="AQ150" i="9"/>
  <c r="AM158" i="9"/>
  <c r="AI158" i="9"/>
  <c r="AL158" i="9"/>
  <c r="AQ144" i="9"/>
  <c r="V145" i="9"/>
  <c r="AQ148" i="9"/>
  <c r="AA149" i="9"/>
  <c r="AE149" i="9" s="1"/>
  <c r="AN149" i="9"/>
  <c r="AJ149" i="9"/>
  <c r="AK149" i="9" s="1"/>
  <c r="AQ153" i="9"/>
  <c r="AP153" i="9"/>
  <c r="AR153" i="9"/>
  <c r="AL156" i="9"/>
  <c r="AM156" i="9"/>
  <c r="AI156" i="9"/>
  <c r="AM157" i="9"/>
  <c r="AI157" i="9"/>
  <c r="AL157" i="9"/>
  <c r="AP150" i="9"/>
  <c r="AM151" i="9"/>
  <c r="AI151" i="9"/>
  <c r="AL152" i="9"/>
  <c r="AM152" i="9"/>
  <c r="AI152" i="9"/>
  <c r="AM153" i="9"/>
  <c r="AI153" i="9"/>
  <c r="AL153" i="9"/>
  <c r="AM154" i="9"/>
  <c r="AI154" i="9"/>
  <c r="AL154" i="9"/>
  <c r="AM155" i="9"/>
  <c r="AI155" i="9"/>
  <c r="AL155" i="9"/>
  <c r="AR151" i="9"/>
  <c r="AQ152" i="9"/>
  <c r="AR155" i="9"/>
  <c r="AQ156" i="9"/>
  <c r="AP157" i="9"/>
  <c r="AR152" i="9"/>
  <c r="AR156" i="9"/>
  <c r="U157" i="9"/>
  <c r="BI157" i="9" s="1"/>
  <c r="AR157" i="9"/>
  <c r="BI144" i="9" l="1"/>
  <c r="BI112" i="9"/>
  <c r="BI83" i="9"/>
  <c r="BI101" i="9"/>
  <c r="BI97" i="9"/>
  <c r="BI109" i="9"/>
  <c r="BI108" i="9"/>
  <c r="BI69" i="9"/>
  <c r="BI60" i="9"/>
  <c r="BI119" i="9"/>
  <c r="BI70" i="9"/>
  <c r="Z188" i="9"/>
  <c r="BI128" i="9"/>
  <c r="BI123" i="9"/>
  <c r="BI106" i="9"/>
  <c r="BI103" i="9"/>
  <c r="BI99" i="9"/>
  <c r="BI96" i="9"/>
  <c r="BI73" i="9"/>
  <c r="BI54" i="9"/>
  <c r="BB5" i="9"/>
  <c r="BI141" i="9"/>
  <c r="BI82" i="9"/>
  <c r="BI122" i="9"/>
  <c r="BI68" i="9"/>
  <c r="BI132" i="9"/>
  <c r="BI71" i="9"/>
  <c r="BI147" i="9"/>
  <c r="BI118" i="9"/>
  <c r="BI148" i="9"/>
  <c r="BI126" i="9"/>
  <c r="BI67" i="9"/>
  <c r="AT25" i="9"/>
  <c r="AU25" i="9" s="1"/>
  <c r="AV25" i="9" s="1"/>
  <c r="AT38" i="9"/>
  <c r="AU38" i="9" s="1"/>
  <c r="AV38" i="9" s="1"/>
  <c r="BI55" i="9"/>
  <c r="BI140" i="9"/>
  <c r="BI129" i="9"/>
  <c r="AN120" i="9"/>
  <c r="BI79" i="9"/>
  <c r="BI77" i="9"/>
  <c r="BI56" i="9"/>
  <c r="BI133" i="9"/>
  <c r="BI98" i="9"/>
  <c r="BI142" i="9"/>
  <c r="BI121" i="9"/>
  <c r="BI146" i="9"/>
  <c r="BI114" i="9"/>
  <c r="BI113" i="9"/>
  <c r="AT9" i="9"/>
  <c r="AU9" i="9" s="1"/>
  <c r="AV9" i="9" s="1"/>
  <c r="BI75" i="9"/>
  <c r="BI145" i="9"/>
  <c r="BI134" i="9"/>
  <c r="BI124" i="9"/>
  <c r="BI120" i="9"/>
  <c r="BI115" i="9"/>
  <c r="BI110" i="9"/>
  <c r="BI107" i="9"/>
  <c r="BI104" i="9"/>
  <c r="BI100" i="9"/>
  <c r="BI72" i="9"/>
  <c r="BI102" i="9"/>
  <c r="BI127" i="9"/>
  <c r="BI59" i="9"/>
  <c r="BI53" i="9"/>
  <c r="BI58" i="9"/>
  <c r="BI81" i="9"/>
  <c r="BI78" i="9"/>
  <c r="BG38" i="9"/>
  <c r="BG130" i="9"/>
  <c r="AA6" i="9"/>
  <c r="AE6" i="9" s="1"/>
  <c r="AS42" i="9"/>
  <c r="AT8" i="9"/>
  <c r="AU8" i="9" s="1"/>
  <c r="AV8" i="9" s="1"/>
  <c r="Z189" i="9"/>
  <c r="AQ187" i="9"/>
  <c r="J31" i="2"/>
  <c r="BG107" i="9"/>
  <c r="AG187" i="9"/>
  <c r="BG72" i="9"/>
  <c r="W185" i="9"/>
  <c r="AQ185" i="9"/>
  <c r="BF23" i="9"/>
  <c r="BB187" i="9"/>
  <c r="AR187" i="9"/>
  <c r="AP187" i="9"/>
  <c r="AG185" i="9"/>
  <c r="Z187" i="9"/>
  <c r="AZ185" i="9"/>
  <c r="W187" i="9"/>
  <c r="BB185" i="9"/>
  <c r="AZ187" i="9"/>
  <c r="AP185" i="9"/>
  <c r="AA187" i="9"/>
  <c r="AA17" i="9"/>
  <c r="Z185" i="9"/>
  <c r="AS17" i="9"/>
  <c r="AR185" i="9"/>
  <c r="AO17" i="9"/>
  <c r="Q26" i="2"/>
  <c r="I29" i="2"/>
  <c r="BG8" i="9"/>
  <c r="BG42" i="9"/>
  <c r="BG31" i="9"/>
  <c r="BG71" i="9"/>
  <c r="AZ189" i="9"/>
  <c r="AE39" i="9"/>
  <c r="AA188" i="9"/>
  <c r="AI39" i="9"/>
  <c r="AG188" i="9"/>
  <c r="AR188" i="9"/>
  <c r="AP188" i="9"/>
  <c r="AR189" i="9"/>
  <c r="AQ188" i="9"/>
  <c r="AM69" i="9"/>
  <c r="AZ188" i="9"/>
  <c r="W188" i="9"/>
  <c r="AS109" i="9"/>
  <c r="AS70" i="9"/>
  <c r="AS37" i="9"/>
  <c r="BG138" i="9"/>
  <c r="AS124" i="9"/>
  <c r="BF39" i="9"/>
  <c r="BB188" i="9"/>
  <c r="AZ186" i="9"/>
  <c r="BG75" i="9"/>
  <c r="BG39" i="9"/>
  <c r="I25" i="2"/>
  <c r="BG83" i="9"/>
  <c r="AL81" i="9"/>
  <c r="AM124" i="9"/>
  <c r="AI126" i="9"/>
  <c r="AJ126" i="9" s="1"/>
  <c r="AK126" i="9" s="1"/>
  <c r="AS123" i="9"/>
  <c r="AS113" i="9"/>
  <c r="AS63" i="9"/>
  <c r="AI81" i="9"/>
  <c r="AN81" i="9" s="1"/>
  <c r="AL66" i="9"/>
  <c r="AS62" i="9"/>
  <c r="AR186" i="9"/>
  <c r="BG111" i="9"/>
  <c r="BG106" i="9"/>
  <c r="AL124" i="9"/>
  <c r="BG105" i="9"/>
  <c r="BG146" i="9"/>
  <c r="AM79" i="9"/>
  <c r="BG76" i="9"/>
  <c r="AM126" i="9"/>
  <c r="AI90" i="9"/>
  <c r="AN90" i="9" s="1"/>
  <c r="AS106" i="9"/>
  <c r="AL90" i="9"/>
  <c r="AI87" i="9"/>
  <c r="AN87" i="9" s="1"/>
  <c r="AI75" i="9"/>
  <c r="AJ75" i="9" s="1"/>
  <c r="AK75" i="9" s="1"/>
  <c r="AS67" i="9"/>
  <c r="BB184" i="9"/>
  <c r="AS149" i="9"/>
  <c r="BG97" i="9"/>
  <c r="BG69" i="9"/>
  <c r="AS57" i="9"/>
  <c r="BG73" i="9"/>
  <c r="AS107" i="9"/>
  <c r="BG70" i="9"/>
  <c r="AS58" i="9"/>
  <c r="BG101" i="9"/>
  <c r="BG64" i="9"/>
  <c r="BG53" i="9"/>
  <c r="S5" i="2"/>
  <c r="AC5" i="2" s="1"/>
  <c r="AD5" i="2" s="1"/>
  <c r="AE5" i="2" s="1"/>
  <c r="J37" i="2"/>
  <c r="AS85" i="9"/>
  <c r="AS100" i="9"/>
  <c r="BG56" i="9"/>
  <c r="AA184" i="9"/>
  <c r="BG18" i="9"/>
  <c r="BG115" i="9"/>
  <c r="BG112" i="9"/>
  <c r="Q22" i="2"/>
  <c r="S22" i="2" s="1"/>
  <c r="AC22" i="2" s="1"/>
  <c r="AD22" i="2" s="1"/>
  <c r="AE22" i="2" s="1"/>
  <c r="S26" i="2"/>
  <c r="Q14" i="2"/>
  <c r="S14" i="2" s="1"/>
  <c r="AC14" i="2" s="1"/>
  <c r="AD14" i="2" s="1"/>
  <c r="AE14" i="2" s="1"/>
  <c r="I14" i="2"/>
  <c r="I9" i="2"/>
  <c r="I27" i="2"/>
  <c r="I17" i="2"/>
  <c r="BG55" i="9"/>
  <c r="AS115" i="9"/>
  <c r="AS87" i="9"/>
  <c r="BG110" i="9"/>
  <c r="AM57" i="9"/>
  <c r="AS125" i="9"/>
  <c r="AN119" i="9"/>
  <c r="AL98" i="9"/>
  <c r="AI66" i="9"/>
  <c r="AN66" i="9" s="1"/>
  <c r="AS65" i="9"/>
  <c r="AS21" i="9"/>
  <c r="BG140" i="9"/>
  <c r="AI79" i="9"/>
  <c r="AJ79" i="9" s="1"/>
  <c r="AK79" i="9" s="1"/>
  <c r="AT18" i="9"/>
  <c r="AU18" i="9" s="1"/>
  <c r="AV18" i="9" s="1"/>
  <c r="AS137" i="9"/>
  <c r="AI98" i="9"/>
  <c r="AJ98" i="9" s="1"/>
  <c r="AK98" i="9" s="1"/>
  <c r="AS86" i="9"/>
  <c r="BG36" i="9"/>
  <c r="AI57" i="9"/>
  <c r="AS5" i="9"/>
  <c r="AQ184" i="9"/>
  <c r="AL101" i="9"/>
  <c r="AG184" i="9"/>
  <c r="BG154" i="9"/>
  <c r="AR184" i="9"/>
  <c r="Q34" i="2"/>
  <c r="S34" i="2" s="1"/>
  <c r="J36" i="2"/>
  <c r="Q11" i="2"/>
  <c r="S11" i="2" s="1"/>
  <c r="AC11" i="2" s="1"/>
  <c r="AD11" i="2" s="1"/>
  <c r="AE11" i="2" s="1"/>
  <c r="Q30" i="2"/>
  <c r="S30" i="2" s="1"/>
  <c r="AC30" i="2" s="1"/>
  <c r="AD30" i="2" s="1"/>
  <c r="AE30" i="2" s="1"/>
  <c r="Q9" i="2"/>
  <c r="S9" i="2" s="1"/>
  <c r="AC9" i="2" s="1"/>
  <c r="AD9" i="2" s="1"/>
  <c r="AE9" i="2" s="1"/>
  <c r="I33" i="2"/>
  <c r="Q8" i="2"/>
  <c r="S8" i="2" s="1"/>
  <c r="I22" i="2"/>
  <c r="BG86" i="9"/>
  <c r="BG129" i="9"/>
  <c r="AS141" i="9"/>
  <c r="AS97" i="9"/>
  <c r="AS69" i="9"/>
  <c r="AS118" i="9"/>
  <c r="AS140" i="9"/>
  <c r="AS99" i="9"/>
  <c r="BG148" i="9"/>
  <c r="AS79" i="9"/>
  <c r="BG60" i="9"/>
  <c r="BG95" i="9"/>
  <c r="AS92" i="9"/>
  <c r="AS33" i="9"/>
  <c r="AS6" i="9"/>
  <c r="BG33" i="9"/>
  <c r="BG152" i="9"/>
  <c r="AI108" i="9"/>
  <c r="AN108" i="9" s="1"/>
  <c r="AS83" i="9"/>
  <c r="AS27" i="9"/>
  <c r="BG128" i="9"/>
  <c r="BG119" i="9"/>
  <c r="BG99" i="9"/>
  <c r="BG79" i="9"/>
  <c r="AI69" i="9"/>
  <c r="AT14" i="9"/>
  <c r="AU14" i="9" s="1"/>
  <c r="AV14" i="9" s="1"/>
  <c r="AS91" i="9"/>
  <c r="AI71" i="9"/>
  <c r="AN71" i="9" s="1"/>
  <c r="AS80" i="9"/>
  <c r="AS152" i="9"/>
  <c r="AS138" i="9"/>
  <c r="AS151" i="9"/>
  <c r="AS131" i="9"/>
  <c r="AS128" i="9"/>
  <c r="AS116" i="9"/>
  <c r="AM108" i="9"/>
  <c r="AS111" i="9"/>
  <c r="AS101" i="9"/>
  <c r="AS88" i="9"/>
  <c r="BG82" i="9"/>
  <c r="AL71" i="9"/>
  <c r="AL59" i="9"/>
  <c r="BG34" i="9"/>
  <c r="AS26" i="9"/>
  <c r="BG93" i="9"/>
  <c r="BG78" i="9"/>
  <c r="BG6" i="9"/>
  <c r="BG147" i="9"/>
  <c r="AS56" i="9"/>
  <c r="AS53" i="9"/>
  <c r="Q18" i="2"/>
  <c r="S18" i="2" s="1"/>
  <c r="AC18" i="2" s="1"/>
  <c r="AD18" i="2" s="1"/>
  <c r="AE18" i="2" s="1"/>
  <c r="Q27" i="2"/>
  <c r="S27" i="2" s="1"/>
  <c r="AC27" i="2" s="1"/>
  <c r="AD27" i="2" s="1"/>
  <c r="AE27" i="2" s="1"/>
  <c r="Q43" i="2"/>
  <c r="S43" i="2" s="1"/>
  <c r="AC43" i="2" s="1"/>
  <c r="AD43" i="2" s="1"/>
  <c r="AE43" i="2" s="1"/>
  <c r="Q20" i="2"/>
  <c r="S20" i="2" s="1"/>
  <c r="AC20" i="2" s="1"/>
  <c r="AD20" i="2" s="1"/>
  <c r="AE20" i="2" s="1"/>
  <c r="BG118" i="9"/>
  <c r="BG142" i="9"/>
  <c r="BG58" i="9"/>
  <c r="BG84" i="9"/>
  <c r="BG66" i="9"/>
  <c r="BG68" i="9"/>
  <c r="BG65" i="9"/>
  <c r="Q23" i="2"/>
  <c r="S23" i="2" s="1"/>
  <c r="AC23" i="2" s="1"/>
  <c r="AD23" i="2" s="1"/>
  <c r="AE23" i="2" s="1"/>
  <c r="S24" i="2"/>
  <c r="AC24" i="2" s="1"/>
  <c r="AD24" i="2" s="1"/>
  <c r="AE24" i="2" s="1"/>
  <c r="Q31" i="2"/>
  <c r="S31" i="2" s="1"/>
  <c r="AC31" i="2" s="1"/>
  <c r="AD31" i="2" s="1"/>
  <c r="AE31" i="2" s="1"/>
  <c r="AS41" i="9"/>
  <c r="AS39" i="9"/>
  <c r="AS29" i="9"/>
  <c r="AS31" i="9"/>
  <c r="BG13" i="9"/>
  <c r="AS150" i="9"/>
  <c r="AS145" i="9"/>
  <c r="AS135" i="9"/>
  <c r="AS121" i="9"/>
  <c r="AS110" i="9"/>
  <c r="AS105" i="9"/>
  <c r="AM87" i="9"/>
  <c r="AL53" i="9"/>
  <c r="BG41" i="9"/>
  <c r="AL107" i="9"/>
  <c r="BG81" i="9"/>
  <c r="BG102" i="9"/>
  <c r="BG67" i="9"/>
  <c r="BG122" i="9"/>
  <c r="AS96" i="9"/>
  <c r="AI53" i="9"/>
  <c r="AN53" i="9" s="1"/>
  <c r="AS28" i="9"/>
  <c r="BG15" i="9"/>
  <c r="BG156" i="9"/>
  <c r="BG57" i="9"/>
  <c r="BG32" i="9"/>
  <c r="AS126" i="9"/>
  <c r="BG126" i="9"/>
  <c r="BG85" i="9"/>
  <c r="AS155" i="9"/>
  <c r="AS108" i="9"/>
  <c r="AS54" i="9"/>
  <c r="AS158" i="9"/>
  <c r="AS142" i="9"/>
  <c r="BG24" i="9"/>
  <c r="AI107" i="9"/>
  <c r="AL104" i="9"/>
  <c r="AI104" i="9"/>
  <c r="AN124" i="9"/>
  <c r="AJ124" i="9"/>
  <c r="AK124" i="9" s="1"/>
  <c r="AS72" i="9"/>
  <c r="AO139" i="9"/>
  <c r="AS90" i="9"/>
  <c r="AS77" i="9"/>
  <c r="AS36" i="9"/>
  <c r="Q17" i="2"/>
  <c r="S17" i="2" s="1"/>
  <c r="AC17" i="2" s="1"/>
  <c r="AD17" i="2" s="1"/>
  <c r="AE17" i="2" s="1"/>
  <c r="AO117" i="9"/>
  <c r="AS82" i="9"/>
  <c r="BG125" i="9"/>
  <c r="AS120" i="9"/>
  <c r="AS129" i="9"/>
  <c r="AS112" i="9"/>
  <c r="BG100" i="9"/>
  <c r="Q45" i="2"/>
  <c r="S45" i="2" s="1"/>
  <c r="AC45" i="2" s="1"/>
  <c r="AD45" i="2" s="1"/>
  <c r="AE45" i="2" s="1"/>
  <c r="AS119" i="9"/>
  <c r="AS146" i="9"/>
  <c r="BG143" i="9"/>
  <c r="BG131" i="9"/>
  <c r="BG80" i="9"/>
  <c r="BG94" i="9"/>
  <c r="BG63" i="9"/>
  <c r="BG96" i="9"/>
  <c r="BG98" i="9"/>
  <c r="BG91" i="9"/>
  <c r="BG108" i="9"/>
  <c r="BG54" i="9"/>
  <c r="BG137" i="9"/>
  <c r="BG120" i="9"/>
  <c r="BG116" i="9"/>
  <c r="BG59" i="9"/>
  <c r="BG29" i="9"/>
  <c r="BG88" i="9"/>
  <c r="BG10" i="9"/>
  <c r="BG132" i="9"/>
  <c r="BG123" i="9"/>
  <c r="BG151" i="9"/>
  <c r="BG145" i="9"/>
  <c r="BG37" i="9"/>
  <c r="BG113" i="9"/>
  <c r="BG92" i="9"/>
  <c r="BG136" i="9"/>
  <c r="BG87" i="9"/>
  <c r="BG127" i="9"/>
  <c r="BG109" i="9"/>
  <c r="BG103" i="9"/>
  <c r="BG89" i="9"/>
  <c r="BG74" i="9"/>
  <c r="BG20" i="9"/>
  <c r="BG77" i="9"/>
  <c r="AS35" i="9"/>
  <c r="AS12" i="9"/>
  <c r="AS15" i="9"/>
  <c r="BG12" i="9"/>
  <c r="AS10" i="9"/>
  <c r="AQ189" i="9"/>
  <c r="AS22" i="9"/>
  <c r="BG155" i="9"/>
  <c r="BG158" i="9"/>
  <c r="BG157" i="9"/>
  <c r="BG153" i="9"/>
  <c r="AJ92" i="9"/>
  <c r="AK92" i="9" s="1"/>
  <c r="AN92" i="9"/>
  <c r="AM95" i="9"/>
  <c r="AL95" i="9"/>
  <c r="AI95" i="9"/>
  <c r="AM100" i="9"/>
  <c r="AL100" i="9"/>
  <c r="AI100" i="9"/>
  <c r="AS73" i="9"/>
  <c r="AM67" i="9"/>
  <c r="AL67" i="9"/>
  <c r="AM58" i="9"/>
  <c r="AL58" i="9"/>
  <c r="AI73" i="9"/>
  <c r="AL73" i="9"/>
  <c r="AM73" i="9"/>
  <c r="AS156" i="9"/>
  <c r="AS148" i="9"/>
  <c r="AS139" i="9"/>
  <c r="AS130" i="9"/>
  <c r="AS127" i="9"/>
  <c r="AS103" i="9"/>
  <c r="AS93" i="9"/>
  <c r="AS55" i="9"/>
  <c r="BG23" i="9"/>
  <c r="AS34" i="9"/>
  <c r="Q44" i="2"/>
  <c r="S44" i="2" s="1"/>
  <c r="AC44" i="2" s="1"/>
  <c r="AD44" i="2" s="1"/>
  <c r="AE44" i="2" s="1"/>
  <c r="I30" i="2"/>
  <c r="Y2" i="2"/>
  <c r="AT2" i="2" s="1"/>
  <c r="AT50" i="2" s="1"/>
  <c r="BG121" i="9"/>
  <c r="BG117" i="9"/>
  <c r="BG139" i="9"/>
  <c r="AS154" i="9"/>
  <c r="BG150" i="9"/>
  <c r="BG28" i="9"/>
  <c r="I8" i="2"/>
  <c r="J8" i="2"/>
  <c r="BG104" i="9"/>
  <c r="AM97" i="9"/>
  <c r="AL97" i="9"/>
  <c r="BG90" i="9"/>
  <c r="AL68" i="9"/>
  <c r="AM68" i="9"/>
  <c r="AI68" i="9"/>
  <c r="AM121" i="9"/>
  <c r="AL121" i="9"/>
  <c r="AM70" i="9"/>
  <c r="AL70" i="9"/>
  <c r="BG61" i="9"/>
  <c r="BG26" i="9"/>
  <c r="AS157" i="9"/>
  <c r="AS144" i="9"/>
  <c r="BG133" i="9"/>
  <c r="AS98" i="9"/>
  <c r="AI96" i="9"/>
  <c r="AM96" i="9"/>
  <c r="AL96" i="9"/>
  <c r="I211" i="9"/>
  <c r="K211" i="9" s="1"/>
  <c r="K213" i="9" s="1"/>
  <c r="I221" i="9" s="1"/>
  <c r="I223" i="9" s="1"/>
  <c r="AS153" i="9"/>
  <c r="AO149" i="9"/>
  <c r="AT149" i="9" s="1"/>
  <c r="AU149" i="9" s="1"/>
  <c r="AV149" i="9" s="1"/>
  <c r="R149" i="9" s="1"/>
  <c r="W149" i="9" s="1"/>
  <c r="AS122" i="9"/>
  <c r="AS114" i="9"/>
  <c r="AS89" i="9"/>
  <c r="AS78" i="9"/>
  <c r="AS76" i="9"/>
  <c r="AS60" i="9"/>
  <c r="AI67" i="9"/>
  <c r="AN67" i="9" s="1"/>
  <c r="AS64" i="9"/>
  <c r="AS61" i="9"/>
  <c r="AP186" i="9"/>
  <c r="AS11" i="9"/>
  <c r="AS30" i="9"/>
  <c r="BG27" i="9"/>
  <c r="Q35" i="2"/>
  <c r="S35" i="2" s="1"/>
  <c r="AC35" i="2" s="1"/>
  <c r="AD35" i="2" s="1"/>
  <c r="AE35" i="2" s="1"/>
  <c r="Q10" i="2"/>
  <c r="S10" i="2" s="1"/>
  <c r="AC10" i="2" s="1"/>
  <c r="AD10" i="2" s="1"/>
  <c r="AE10" i="2" s="1"/>
  <c r="AM84" i="9"/>
  <c r="AL84" i="9"/>
  <c r="AI84" i="9"/>
  <c r="BG134" i="9"/>
  <c r="BG22" i="9"/>
  <c r="AS117" i="9"/>
  <c r="AM74" i="9"/>
  <c r="AL74" i="9"/>
  <c r="AS32" i="9"/>
  <c r="BG21" i="9"/>
  <c r="I13" i="2"/>
  <c r="BG124" i="9"/>
  <c r="AM92" i="9"/>
  <c r="AL92" i="9"/>
  <c r="BG144" i="9"/>
  <c r="BG135" i="9"/>
  <c r="BG30" i="9"/>
  <c r="AM80" i="9"/>
  <c r="AL80" i="9"/>
  <c r="BG62" i="9"/>
  <c r="Q13" i="2"/>
  <c r="S13" i="2" s="1"/>
  <c r="S29" i="2"/>
  <c r="AC29" i="2" s="1"/>
  <c r="AD29" i="2" s="1"/>
  <c r="AE29" i="2" s="1"/>
  <c r="S25" i="2"/>
  <c r="AC25" i="2" s="1"/>
  <c r="AD25" i="2" s="1"/>
  <c r="AE25" i="2" s="1"/>
  <c r="S3" i="2"/>
  <c r="AC3" i="2" s="1"/>
  <c r="AD3" i="2" s="1"/>
  <c r="AE3" i="2" s="1"/>
  <c r="Q28" i="2"/>
  <c r="S28" i="2" s="1"/>
  <c r="AC28" i="2" s="1"/>
  <c r="AD28" i="2" s="1"/>
  <c r="AE28" i="2" s="1"/>
  <c r="Q33" i="2"/>
  <c r="S33" i="2" s="1"/>
  <c r="AC33" i="2" s="1"/>
  <c r="AD33" i="2" s="1"/>
  <c r="AE33" i="2" s="1"/>
  <c r="Q46" i="2"/>
  <c r="S46" i="2" s="1"/>
  <c r="AC46" i="2" s="1"/>
  <c r="AD46" i="2" s="1"/>
  <c r="AE46" i="2" s="1"/>
  <c r="AC34" i="2"/>
  <c r="AD34" i="2" s="1"/>
  <c r="AE34" i="2" s="1"/>
  <c r="J45" i="2"/>
  <c r="AC8" i="2"/>
  <c r="AD8" i="2" s="1"/>
  <c r="AE8" i="2" s="1"/>
  <c r="Q36" i="2"/>
  <c r="S36" i="2" s="1"/>
  <c r="AC36" i="2" s="1"/>
  <c r="AD36" i="2" s="1"/>
  <c r="AE36" i="2" s="1"/>
  <c r="Q4" i="2"/>
  <c r="S4" i="2" s="1"/>
  <c r="AC4" i="2" s="1"/>
  <c r="AD4" i="2" s="1"/>
  <c r="AE4" i="2" s="1"/>
  <c r="J21" i="2"/>
  <c r="I21" i="2"/>
  <c r="I5" i="2"/>
  <c r="J5" i="2"/>
  <c r="H50" i="2"/>
  <c r="I10" i="2"/>
  <c r="J10" i="2"/>
  <c r="I43" i="2"/>
  <c r="J43" i="2"/>
  <c r="J44" i="2"/>
  <c r="I44" i="2"/>
  <c r="Q32" i="2"/>
  <c r="S32" i="2" s="1"/>
  <c r="AC32" i="2" s="1"/>
  <c r="AD32" i="2" s="1"/>
  <c r="AE32" i="2" s="1"/>
  <c r="I20" i="2"/>
  <c r="J20" i="2"/>
  <c r="AC26" i="2"/>
  <c r="AD26" i="2" s="1"/>
  <c r="AE26" i="2" s="1"/>
  <c r="J23" i="2"/>
  <c r="I23" i="2"/>
  <c r="I28" i="2"/>
  <c r="J28" i="2"/>
  <c r="Q19" i="2"/>
  <c r="S19" i="2" s="1"/>
  <c r="AC19" i="2" s="1"/>
  <c r="AD19" i="2" s="1"/>
  <c r="AE19" i="2" s="1"/>
  <c r="D50" i="2"/>
  <c r="I2" i="2"/>
  <c r="I50" i="2" s="1"/>
  <c r="J2" i="2"/>
  <c r="J50" i="2" s="1"/>
  <c r="I24" i="2"/>
  <c r="J24" i="2"/>
  <c r="I35" i="2"/>
  <c r="J35" i="2"/>
  <c r="J3" i="2"/>
  <c r="I3" i="2"/>
  <c r="J34" i="2"/>
  <c r="I34" i="2"/>
  <c r="Q37" i="2"/>
  <c r="S37" i="2" s="1"/>
  <c r="AC37" i="2" s="1"/>
  <c r="AD37" i="2" s="1"/>
  <c r="AE37" i="2" s="1"/>
  <c r="AS2" i="2"/>
  <c r="J46" i="2"/>
  <c r="I46" i="2"/>
  <c r="Q21" i="2"/>
  <c r="S21" i="2" s="1"/>
  <c r="AC21" i="2" s="1"/>
  <c r="AD21" i="2" s="1"/>
  <c r="AE21" i="2" s="1"/>
  <c r="O2" i="2"/>
  <c r="AC13" i="2"/>
  <c r="AD13" i="2" s="1"/>
  <c r="AE13" i="2" s="1"/>
  <c r="AN37" i="9"/>
  <c r="AS24" i="9"/>
  <c r="AS20" i="9"/>
  <c r="AS13" i="9"/>
  <c r="AN154" i="9"/>
  <c r="AJ154" i="9"/>
  <c r="AK154" i="9" s="1"/>
  <c r="AN146" i="9"/>
  <c r="AJ146" i="9"/>
  <c r="AK146" i="9" s="1"/>
  <c r="AN136" i="9"/>
  <c r="AJ136" i="9"/>
  <c r="AK136" i="9" s="1"/>
  <c r="AS134" i="9"/>
  <c r="AN127" i="9"/>
  <c r="AJ127" i="9"/>
  <c r="AK127" i="9" s="1"/>
  <c r="AN155" i="9"/>
  <c r="AJ155" i="9"/>
  <c r="AK155" i="9" s="1"/>
  <c r="AN152" i="9"/>
  <c r="AJ152" i="9"/>
  <c r="AK152" i="9" s="1"/>
  <c r="AN156" i="9"/>
  <c r="AJ156" i="9"/>
  <c r="AK156" i="9" s="1"/>
  <c r="BG149" i="9"/>
  <c r="AS147" i="9"/>
  <c r="AN141" i="9"/>
  <c r="AJ141" i="9"/>
  <c r="AK141" i="9" s="1"/>
  <c r="AN137" i="9"/>
  <c r="AJ137" i="9"/>
  <c r="AK137" i="9" s="1"/>
  <c r="AL130" i="9"/>
  <c r="AM130" i="9"/>
  <c r="AI130" i="9"/>
  <c r="AO120" i="9"/>
  <c r="AN112" i="9"/>
  <c r="AJ112" i="9"/>
  <c r="AK112" i="9" s="1"/>
  <c r="AN102" i="9"/>
  <c r="AJ102" i="9"/>
  <c r="AK102" i="9" s="1"/>
  <c r="AN94" i="9"/>
  <c r="AJ94" i="9"/>
  <c r="AK94" i="9" s="1"/>
  <c r="AM109" i="9"/>
  <c r="AI109" i="9"/>
  <c r="AL109" i="9"/>
  <c r="AL106" i="9"/>
  <c r="AI106" i="9"/>
  <c r="AM106" i="9"/>
  <c r="AM78" i="9"/>
  <c r="AI78" i="9"/>
  <c r="AL78" i="9"/>
  <c r="AM77" i="9"/>
  <c r="AI77" i="9"/>
  <c r="AL77" i="9"/>
  <c r="AM76" i="9"/>
  <c r="AI76" i="9"/>
  <c r="AL76" i="9"/>
  <c r="AM72" i="9"/>
  <c r="AI72" i="9"/>
  <c r="AL72" i="9"/>
  <c r="AN61" i="9"/>
  <c r="AJ61" i="9"/>
  <c r="AK61" i="9" s="1"/>
  <c r="AM60" i="9"/>
  <c r="AI60" i="9"/>
  <c r="AL60" i="9"/>
  <c r="AM56" i="9"/>
  <c r="AI56" i="9"/>
  <c r="AL56" i="9"/>
  <c r="AM55" i="9"/>
  <c r="AI55" i="9"/>
  <c r="AL55" i="9"/>
  <c r="BB189" i="9"/>
  <c r="BF40" i="9"/>
  <c r="BF189" i="9" s="1"/>
  <c r="AI42" i="9"/>
  <c r="AJ41" i="9"/>
  <c r="AK41" i="9" s="1"/>
  <c r="AM37" i="9"/>
  <c r="AJ31" i="9"/>
  <c r="AK31" i="9" s="1"/>
  <c r="AJ27" i="9"/>
  <c r="AK27" i="9" s="1"/>
  <c r="AN27" i="9" s="1"/>
  <c r="AS23" i="9"/>
  <c r="AI20" i="9"/>
  <c r="AI15" i="9"/>
  <c r="AI13" i="9"/>
  <c r="AL37" i="9"/>
  <c r="AL28" i="9"/>
  <c r="AI6" i="9"/>
  <c r="AI7" i="9"/>
  <c r="AE7" i="9"/>
  <c r="AQ160" i="9"/>
  <c r="AJ138" i="9"/>
  <c r="AK138" i="9" s="1"/>
  <c r="AN138" i="9"/>
  <c r="AJ140" i="9"/>
  <c r="AK140" i="9" s="1"/>
  <c r="AN140" i="9"/>
  <c r="AN142" i="9"/>
  <c r="AJ142" i="9"/>
  <c r="AK142" i="9" s="1"/>
  <c r="AN143" i="9"/>
  <c r="AJ143" i="9"/>
  <c r="AK143" i="9" s="1"/>
  <c r="AN126" i="9"/>
  <c r="AN125" i="9"/>
  <c r="AJ125" i="9"/>
  <c r="AK125" i="9" s="1"/>
  <c r="AM123" i="9"/>
  <c r="AI123" i="9"/>
  <c r="AL123" i="9"/>
  <c r="AN118" i="9"/>
  <c r="AJ118" i="9"/>
  <c r="AK118" i="9" s="1"/>
  <c r="AL111" i="9"/>
  <c r="AI111" i="9"/>
  <c r="AM111" i="9"/>
  <c r="AN98" i="9"/>
  <c r="AM103" i="9"/>
  <c r="AI103" i="9"/>
  <c r="AL103" i="9"/>
  <c r="AM99" i="9"/>
  <c r="AI99" i="9"/>
  <c r="AL99" i="9"/>
  <c r="AN97" i="9"/>
  <c r="AJ97" i="9"/>
  <c r="AK97" i="9" s="1"/>
  <c r="AS94" i="9"/>
  <c r="AM93" i="9"/>
  <c r="AI93" i="9"/>
  <c r="AL93" i="9"/>
  <c r="AL85" i="9"/>
  <c r="AM85" i="9"/>
  <c r="AI85" i="9"/>
  <c r="AJ82" i="9"/>
  <c r="AK82" i="9" s="1"/>
  <c r="AN82" i="9"/>
  <c r="AN64" i="9"/>
  <c r="AJ64" i="9"/>
  <c r="AK64" i="9" s="1"/>
  <c r="AL83" i="9"/>
  <c r="AI83" i="9"/>
  <c r="AM83" i="9"/>
  <c r="AM63" i="9"/>
  <c r="AI63" i="9"/>
  <c r="AL63" i="9"/>
  <c r="AJ36" i="9"/>
  <c r="AK36" i="9" s="1"/>
  <c r="AN36" i="9" s="1"/>
  <c r="AA186" i="9"/>
  <c r="AE19" i="9"/>
  <c r="AN62" i="9"/>
  <c r="AJ62" i="9"/>
  <c r="AK62" i="9" s="1"/>
  <c r="AM54" i="9"/>
  <c r="AI54" i="9"/>
  <c r="AL54" i="9"/>
  <c r="AP189" i="9"/>
  <c r="AG189" i="9"/>
  <c r="AI40" i="9"/>
  <c r="AM30" i="9"/>
  <c r="AM26" i="9"/>
  <c r="AG186" i="9"/>
  <c r="AI19" i="9"/>
  <c r="AL35" i="9"/>
  <c r="AL26" i="9"/>
  <c r="AM12" i="9"/>
  <c r="O160" i="9"/>
  <c r="V160" i="9"/>
  <c r="C15" i="3" s="1"/>
  <c r="AI10" i="9"/>
  <c r="AJ11" i="9"/>
  <c r="AK11" i="9" s="1"/>
  <c r="T160" i="9"/>
  <c r="C16" i="3" s="1"/>
  <c r="BG11" i="9"/>
  <c r="AE5" i="9"/>
  <c r="AE184" i="9" s="1"/>
  <c r="AN157" i="9"/>
  <c r="AJ157" i="9"/>
  <c r="AK157" i="9" s="1"/>
  <c r="AN147" i="9"/>
  <c r="AJ147" i="9"/>
  <c r="AK147" i="9" s="1"/>
  <c r="AN144" i="9"/>
  <c r="AJ144" i="9"/>
  <c r="AK144" i="9" s="1"/>
  <c r="AN153" i="9"/>
  <c r="AJ153" i="9"/>
  <c r="AK153" i="9" s="1"/>
  <c r="AN158" i="9"/>
  <c r="AJ158" i="9"/>
  <c r="AK158" i="9" s="1"/>
  <c r="AJ150" i="9"/>
  <c r="AK150" i="9" s="1"/>
  <c r="AN150" i="9"/>
  <c r="AN148" i="9"/>
  <c r="AJ148" i="9"/>
  <c r="AK148" i="9" s="1"/>
  <c r="AN145" i="9"/>
  <c r="AJ145" i="9"/>
  <c r="AK145" i="9" s="1"/>
  <c r="AN134" i="9"/>
  <c r="AJ134" i="9"/>
  <c r="AK134" i="9" s="1"/>
  <c r="AS136" i="9"/>
  <c r="AM135" i="9"/>
  <c r="AI135" i="9"/>
  <c r="AL135" i="9"/>
  <c r="AS133" i="9"/>
  <c r="AM122" i="9"/>
  <c r="AI122" i="9"/>
  <c r="AL122" i="9"/>
  <c r="AN132" i="9"/>
  <c r="AJ132" i="9"/>
  <c r="AK132" i="9" s="1"/>
  <c r="AN121" i="9"/>
  <c r="AJ121" i="9"/>
  <c r="AK121" i="9" s="1"/>
  <c r="AN133" i="9"/>
  <c r="AJ133" i="9"/>
  <c r="AK133" i="9" s="1"/>
  <c r="AO119" i="9"/>
  <c r="AT119" i="9" s="1"/>
  <c r="AU119" i="9" s="1"/>
  <c r="AV119" i="9" s="1"/>
  <c r="R119" i="9" s="1"/>
  <c r="W119" i="9" s="1"/>
  <c r="AN110" i="9"/>
  <c r="AJ110" i="9"/>
  <c r="AK110" i="9" s="1"/>
  <c r="AN114" i="9"/>
  <c r="AJ114" i="9"/>
  <c r="AK114" i="9" s="1"/>
  <c r="AL88" i="9"/>
  <c r="AI88" i="9"/>
  <c r="AM88" i="9"/>
  <c r="AN91" i="9"/>
  <c r="AJ91" i="9"/>
  <c r="AK91" i="9" s="1"/>
  <c r="AN113" i="9"/>
  <c r="AJ113" i="9"/>
  <c r="AK113" i="9" s="1"/>
  <c r="AN59" i="9"/>
  <c r="AJ59" i="9"/>
  <c r="AK59" i="9" s="1"/>
  <c r="AS81" i="9"/>
  <c r="AN80" i="9"/>
  <c r="AJ80" i="9"/>
  <c r="AK80" i="9" s="1"/>
  <c r="AS75" i="9"/>
  <c r="AN74" i="9"/>
  <c r="AJ74" i="9"/>
  <c r="AK74" i="9" s="1"/>
  <c r="AS71" i="9"/>
  <c r="AN70" i="9"/>
  <c r="AJ70" i="9"/>
  <c r="AK70" i="9" s="1"/>
  <c r="AS59" i="9"/>
  <c r="AN58" i="9"/>
  <c r="AJ58" i="9"/>
  <c r="AK58" i="9" s="1"/>
  <c r="AA189" i="9"/>
  <c r="AE40" i="9"/>
  <c r="AJ34" i="9"/>
  <c r="AK34" i="9" s="1"/>
  <c r="AN34" i="9" s="1"/>
  <c r="W186" i="9"/>
  <c r="AQ186" i="9"/>
  <c r="AJ33" i="9"/>
  <c r="AK33" i="9" s="1"/>
  <c r="AJ29" i="9"/>
  <c r="AK29" i="9" s="1"/>
  <c r="AN29" i="9" s="1"/>
  <c r="AN32" i="9"/>
  <c r="AI23" i="9"/>
  <c r="AI22" i="9"/>
  <c r="I199" i="9"/>
  <c r="J198" i="9"/>
  <c r="J199" i="9" s="1"/>
  <c r="AN12" i="9"/>
  <c r="AP160" i="9"/>
  <c r="BF7" i="9"/>
  <c r="BF185" i="9" s="1"/>
  <c r="AS7" i="9"/>
  <c r="U160" i="9"/>
  <c r="C14" i="3" s="1"/>
  <c r="AN151" i="9"/>
  <c r="AJ151" i="9"/>
  <c r="AK151" i="9" s="1"/>
  <c r="AS143" i="9"/>
  <c r="AL128" i="9"/>
  <c r="AM128" i="9"/>
  <c r="AI128" i="9"/>
  <c r="AN131" i="9"/>
  <c r="AJ131" i="9"/>
  <c r="AK131" i="9" s="1"/>
  <c r="AL129" i="9"/>
  <c r="AI129" i="9"/>
  <c r="AM129" i="9"/>
  <c r="AN116" i="9"/>
  <c r="AJ116" i="9"/>
  <c r="AK116" i="9" s="1"/>
  <c r="AM115" i="9"/>
  <c r="AI115" i="9"/>
  <c r="AL115" i="9"/>
  <c r="AL105" i="9"/>
  <c r="AI105" i="9"/>
  <c r="AM105" i="9"/>
  <c r="AS102" i="9"/>
  <c r="AN101" i="9"/>
  <c r="AJ101" i="9"/>
  <c r="AK101" i="9" s="1"/>
  <c r="AM89" i="9"/>
  <c r="AI89" i="9"/>
  <c r="AL89" i="9"/>
  <c r="AJ71" i="9"/>
  <c r="AK71" i="9" s="1"/>
  <c r="AM86" i="9"/>
  <c r="AI86" i="9"/>
  <c r="AL86" i="9"/>
  <c r="AS66" i="9"/>
  <c r="AN65" i="9"/>
  <c r="AJ65" i="9"/>
  <c r="AK65" i="9" s="1"/>
  <c r="W189" i="9"/>
  <c r="BB186" i="9"/>
  <c r="BF19" i="9"/>
  <c r="BF186" i="9" s="1"/>
  <c r="AM35" i="9"/>
  <c r="AS40" i="9"/>
  <c r="AM32" i="9"/>
  <c r="AM28" i="9"/>
  <c r="AI24" i="9"/>
  <c r="AI21" i="9"/>
  <c r="AS19" i="9"/>
  <c r="AL30" i="9"/>
  <c r="AG160" i="9"/>
  <c r="AI5" i="9"/>
  <c r="L160" i="9"/>
  <c r="C9" i="3" s="1"/>
  <c r="W6" i="9"/>
  <c r="W184" i="9" s="1"/>
  <c r="BB160" i="9"/>
  <c r="BF5" i="9"/>
  <c r="BF184" i="9" s="1"/>
  <c r="AR160" i="9"/>
  <c r="AT17" i="9" l="1"/>
  <c r="AU17" i="9" s="1"/>
  <c r="AJ87" i="9"/>
  <c r="AK87" i="9" s="1"/>
  <c r="AJ53" i="9"/>
  <c r="AK53" i="9" s="1"/>
  <c r="AE188" i="9"/>
  <c r="AJ66" i="9"/>
  <c r="AK66" i="9" s="1"/>
  <c r="AO66" i="9" s="1"/>
  <c r="AT66" i="9" s="1"/>
  <c r="AU66" i="9" s="1"/>
  <c r="AV66" i="9" s="1"/>
  <c r="R66" i="9" s="1"/>
  <c r="W66" i="9" s="1"/>
  <c r="AJ81" i="9"/>
  <c r="AK81" i="9" s="1"/>
  <c r="AN75" i="9"/>
  <c r="AN79" i="9"/>
  <c r="AI187" i="9"/>
  <c r="BG187" i="9"/>
  <c r="BF187" i="9"/>
  <c r="AS187" i="9"/>
  <c r="AS185" i="9"/>
  <c r="AE187" i="9"/>
  <c r="AI185" i="9"/>
  <c r="AE17" i="9"/>
  <c r="AA185" i="9"/>
  <c r="AS188" i="9"/>
  <c r="AJ39" i="9"/>
  <c r="AI188" i="9"/>
  <c r="AO79" i="9"/>
  <c r="AT79" i="9" s="1"/>
  <c r="AU79" i="9" s="1"/>
  <c r="AV79" i="9" s="1"/>
  <c r="R79" i="9" s="1"/>
  <c r="W79" i="9" s="1"/>
  <c r="BF188" i="9"/>
  <c r="AJ90" i="9"/>
  <c r="AK90" i="9" s="1"/>
  <c r="AS189" i="9"/>
  <c r="AI184" i="9"/>
  <c r="AJ57" i="9"/>
  <c r="AK57" i="9" s="1"/>
  <c r="AN57" i="9"/>
  <c r="AS184" i="9"/>
  <c r="AO124" i="9"/>
  <c r="AT124" i="9" s="1"/>
  <c r="AU124" i="9" s="1"/>
  <c r="AV124" i="9" s="1"/>
  <c r="R124" i="9" s="1"/>
  <c r="W124" i="9" s="1"/>
  <c r="AT120" i="9"/>
  <c r="AU120" i="9" s="1"/>
  <c r="AV120" i="9" s="1"/>
  <c r="R120" i="9" s="1"/>
  <c r="W120" i="9" s="1"/>
  <c r="AJ69" i="9"/>
  <c r="AK69" i="9" s="1"/>
  <c r="AN69" i="9"/>
  <c r="AJ108" i="9"/>
  <c r="AK108" i="9" s="1"/>
  <c r="AO108" i="9" s="1"/>
  <c r="AT108" i="9" s="1"/>
  <c r="AU108" i="9" s="1"/>
  <c r="AV108" i="9" s="1"/>
  <c r="R108" i="9" s="1"/>
  <c r="W108" i="9" s="1"/>
  <c r="AO80" i="9"/>
  <c r="AT80" i="9" s="1"/>
  <c r="AU80" i="9" s="1"/>
  <c r="AV80" i="9" s="1"/>
  <c r="R80" i="9" s="1"/>
  <c r="W80" i="9" s="1"/>
  <c r="AT117" i="9"/>
  <c r="AU117" i="9" s="1"/>
  <c r="AV117" i="9" s="1"/>
  <c r="R117" i="9" s="1"/>
  <c r="W117" i="9" s="1"/>
  <c r="AO65" i="9"/>
  <c r="AT65" i="9" s="1"/>
  <c r="AU65" i="9" s="1"/>
  <c r="AV65" i="9" s="1"/>
  <c r="R65" i="9" s="1"/>
  <c r="W65" i="9" s="1"/>
  <c r="AO87" i="9"/>
  <c r="AT87" i="9" s="1"/>
  <c r="AU87" i="9" s="1"/>
  <c r="AV87" i="9" s="1"/>
  <c r="R87" i="9" s="1"/>
  <c r="W87" i="9" s="1"/>
  <c r="AO26" i="9"/>
  <c r="AT26" i="9" s="1"/>
  <c r="AU26" i="9" s="1"/>
  <c r="AV26" i="9" s="1"/>
  <c r="AN107" i="9"/>
  <c r="AJ107" i="9"/>
  <c r="AK107" i="9" s="1"/>
  <c r="AO62" i="9"/>
  <c r="AT62" i="9" s="1"/>
  <c r="AU62" i="9" s="1"/>
  <c r="AV62" i="9" s="1"/>
  <c r="R62" i="9" s="1"/>
  <c r="W62" i="9" s="1"/>
  <c r="AO140" i="9"/>
  <c r="AT140" i="9" s="1"/>
  <c r="AU140" i="9" s="1"/>
  <c r="AV140" i="9" s="1"/>
  <c r="R140" i="9" s="1"/>
  <c r="W140" i="9" s="1"/>
  <c r="AT139" i="9"/>
  <c r="AU139" i="9" s="1"/>
  <c r="AV139" i="9" s="1"/>
  <c r="R139" i="9" s="1"/>
  <c r="W139" i="9" s="1"/>
  <c r="AN104" i="9"/>
  <c r="AJ104" i="9"/>
  <c r="AK104" i="9" s="1"/>
  <c r="AO113" i="9"/>
  <c r="AT113" i="9" s="1"/>
  <c r="AU113" i="9" s="1"/>
  <c r="AV113" i="9" s="1"/>
  <c r="R113" i="9" s="1"/>
  <c r="W113" i="9" s="1"/>
  <c r="AO133" i="9"/>
  <c r="AT133" i="9" s="1"/>
  <c r="AU133" i="9" s="1"/>
  <c r="AV133" i="9" s="1"/>
  <c r="R133" i="9" s="1"/>
  <c r="W133" i="9" s="1"/>
  <c r="AO132" i="9"/>
  <c r="AT132" i="9" s="1"/>
  <c r="AU132" i="9" s="1"/>
  <c r="AV132" i="9" s="1"/>
  <c r="R132" i="9" s="1"/>
  <c r="W132" i="9" s="1"/>
  <c r="AO74" i="9"/>
  <c r="AT74" i="9" s="1"/>
  <c r="AU74" i="9" s="1"/>
  <c r="AV74" i="9" s="1"/>
  <c r="R74" i="9" s="1"/>
  <c r="W74" i="9" s="1"/>
  <c r="AO145" i="9"/>
  <c r="AT145" i="9" s="1"/>
  <c r="AU145" i="9" s="1"/>
  <c r="AV145" i="9" s="1"/>
  <c r="R145" i="9" s="1"/>
  <c r="W145" i="9" s="1"/>
  <c r="AO153" i="9"/>
  <c r="AT153" i="9" s="1"/>
  <c r="AU153" i="9" s="1"/>
  <c r="AV153" i="9" s="1"/>
  <c r="R153" i="9" s="1"/>
  <c r="W153" i="9" s="1"/>
  <c r="AO147" i="9"/>
  <c r="AT147" i="9" s="1"/>
  <c r="AU147" i="9" s="1"/>
  <c r="AV147" i="9" s="1"/>
  <c r="R147" i="9" s="1"/>
  <c r="W147" i="9" s="1"/>
  <c r="AJ67" i="9"/>
  <c r="AK67" i="9" s="1"/>
  <c r="AO28" i="9"/>
  <c r="AT28" i="9" s="1"/>
  <c r="AU28" i="9" s="1"/>
  <c r="AV28" i="9" s="1"/>
  <c r="AO32" i="9"/>
  <c r="AT32" i="9" s="1"/>
  <c r="AU32" i="9" s="1"/>
  <c r="AV32" i="9" s="1"/>
  <c r="AO70" i="9"/>
  <c r="AT70" i="9" s="1"/>
  <c r="AU70" i="9" s="1"/>
  <c r="AV70" i="9" s="1"/>
  <c r="R70" i="9" s="1"/>
  <c r="W70" i="9" s="1"/>
  <c r="AO110" i="9"/>
  <c r="AT110" i="9" s="1"/>
  <c r="AU110" i="9" s="1"/>
  <c r="AV110" i="9" s="1"/>
  <c r="R110" i="9" s="1"/>
  <c r="W110" i="9" s="1"/>
  <c r="AO137" i="9"/>
  <c r="AT137" i="9" s="1"/>
  <c r="AU137" i="9" s="1"/>
  <c r="AV137" i="9" s="1"/>
  <c r="R137" i="9" s="1"/>
  <c r="W137" i="9" s="1"/>
  <c r="AO152" i="9"/>
  <c r="AT152" i="9" s="1"/>
  <c r="AU152" i="9" s="1"/>
  <c r="AV152" i="9" s="1"/>
  <c r="R152" i="9" s="1"/>
  <c r="W152" i="9" s="1"/>
  <c r="AO116" i="9"/>
  <c r="AT116" i="9" s="1"/>
  <c r="AU116" i="9" s="1"/>
  <c r="AV116" i="9" s="1"/>
  <c r="R116" i="9" s="1"/>
  <c r="W116" i="9" s="1"/>
  <c r="AO58" i="9"/>
  <c r="AT58" i="9" s="1"/>
  <c r="AU58" i="9" s="1"/>
  <c r="AV58" i="9" s="1"/>
  <c r="R58" i="9" s="1"/>
  <c r="W58" i="9" s="1"/>
  <c r="AO59" i="9"/>
  <c r="AT59" i="9" s="1"/>
  <c r="AU59" i="9" s="1"/>
  <c r="AV59" i="9" s="1"/>
  <c r="R59" i="9" s="1"/>
  <c r="W59" i="9" s="1"/>
  <c r="AO75" i="9"/>
  <c r="AT75" i="9" s="1"/>
  <c r="AU75" i="9" s="1"/>
  <c r="AV75" i="9" s="1"/>
  <c r="R75" i="9" s="1"/>
  <c r="W75" i="9" s="1"/>
  <c r="AO97" i="9"/>
  <c r="AT97" i="9" s="1"/>
  <c r="AU97" i="9" s="1"/>
  <c r="AV97" i="9" s="1"/>
  <c r="R97" i="9" s="1"/>
  <c r="W97" i="9" s="1"/>
  <c r="AO126" i="9"/>
  <c r="AT126" i="9" s="1"/>
  <c r="AU126" i="9" s="1"/>
  <c r="AV126" i="9" s="1"/>
  <c r="R126" i="9" s="1"/>
  <c r="W126" i="9" s="1"/>
  <c r="AO142" i="9"/>
  <c r="AT142" i="9" s="1"/>
  <c r="AU142" i="9" s="1"/>
  <c r="AV142" i="9" s="1"/>
  <c r="R142" i="9" s="1"/>
  <c r="W142" i="9" s="1"/>
  <c r="AO146" i="9"/>
  <c r="AT146" i="9" s="1"/>
  <c r="AU146" i="9" s="1"/>
  <c r="AV146" i="9" s="1"/>
  <c r="R146" i="9" s="1"/>
  <c r="W146" i="9" s="1"/>
  <c r="Y50" i="2"/>
  <c r="AO37" i="9"/>
  <c r="AT37" i="9" s="1"/>
  <c r="AU37" i="9" s="1"/>
  <c r="AV37" i="9" s="1"/>
  <c r="AO35" i="9"/>
  <c r="AT35" i="9" s="1"/>
  <c r="AU35" i="9" s="1"/>
  <c r="AV35" i="9" s="1"/>
  <c r="AO154" i="9"/>
  <c r="AT154" i="9" s="1"/>
  <c r="AU154" i="9" s="1"/>
  <c r="AV154" i="9" s="1"/>
  <c r="R154" i="9" s="1"/>
  <c r="W154" i="9" s="1"/>
  <c r="AO157" i="9"/>
  <c r="AT157" i="9" s="1"/>
  <c r="AU157" i="9" s="1"/>
  <c r="AV157" i="9" s="1"/>
  <c r="R157" i="9" s="1"/>
  <c r="W157" i="9" s="1"/>
  <c r="AS186" i="9"/>
  <c r="AN100" i="9"/>
  <c r="AJ100" i="9"/>
  <c r="AK100" i="9" s="1"/>
  <c r="AO90" i="9"/>
  <c r="AT90" i="9" s="1"/>
  <c r="AU90" i="9" s="1"/>
  <c r="AV90" i="9" s="1"/>
  <c r="R90" i="9" s="1"/>
  <c r="W90" i="9" s="1"/>
  <c r="AO131" i="9"/>
  <c r="AT131" i="9" s="1"/>
  <c r="AU131" i="9" s="1"/>
  <c r="AV131" i="9" s="1"/>
  <c r="R131" i="9" s="1"/>
  <c r="W131" i="9" s="1"/>
  <c r="AO12" i="9"/>
  <c r="AT12" i="9" s="1"/>
  <c r="AU12" i="9" s="1"/>
  <c r="AV12" i="9" s="1"/>
  <c r="AO150" i="9"/>
  <c r="AT150" i="9" s="1"/>
  <c r="AU150" i="9" s="1"/>
  <c r="AV150" i="9" s="1"/>
  <c r="R150" i="9" s="1"/>
  <c r="W150" i="9" s="1"/>
  <c r="AN73" i="9"/>
  <c r="AJ73" i="9"/>
  <c r="AK73" i="9" s="1"/>
  <c r="AN84" i="9"/>
  <c r="AJ84" i="9"/>
  <c r="AK84" i="9" s="1"/>
  <c r="AJ68" i="9"/>
  <c r="AK68" i="9" s="1"/>
  <c r="AN68" i="9"/>
  <c r="AO30" i="9"/>
  <c r="AT30" i="9" s="1"/>
  <c r="AU30" i="9" s="1"/>
  <c r="AV30" i="9" s="1"/>
  <c r="AO101" i="9"/>
  <c r="AT101" i="9" s="1"/>
  <c r="AU101" i="9" s="1"/>
  <c r="AV101" i="9" s="1"/>
  <c r="R101" i="9" s="1"/>
  <c r="W101" i="9" s="1"/>
  <c r="AO53" i="9"/>
  <c r="AT53" i="9" s="1"/>
  <c r="AU53" i="9" s="1"/>
  <c r="AV53" i="9" s="1"/>
  <c r="R53" i="9" s="1"/>
  <c r="AO81" i="9"/>
  <c r="AT81" i="9" s="1"/>
  <c r="AU81" i="9" s="1"/>
  <c r="AV81" i="9" s="1"/>
  <c r="R81" i="9" s="1"/>
  <c r="W81" i="9" s="1"/>
  <c r="AO82" i="9"/>
  <c r="AT82" i="9" s="1"/>
  <c r="AU82" i="9" s="1"/>
  <c r="AV82" i="9" s="1"/>
  <c r="R82" i="9" s="1"/>
  <c r="W82" i="9" s="1"/>
  <c r="AO102" i="9"/>
  <c r="AT102" i="9" s="1"/>
  <c r="AU102" i="9" s="1"/>
  <c r="AV102" i="9" s="1"/>
  <c r="R102" i="9" s="1"/>
  <c r="W102" i="9" s="1"/>
  <c r="AO141" i="9"/>
  <c r="AT141" i="9" s="1"/>
  <c r="AU141" i="9" s="1"/>
  <c r="AV141" i="9" s="1"/>
  <c r="R141" i="9" s="1"/>
  <c r="W141" i="9" s="1"/>
  <c r="AO156" i="9"/>
  <c r="AT156" i="9" s="1"/>
  <c r="AU156" i="9" s="1"/>
  <c r="AV156" i="9" s="1"/>
  <c r="R156" i="9" s="1"/>
  <c r="W156" i="9" s="1"/>
  <c r="AJ96" i="9"/>
  <c r="AK96" i="9" s="1"/>
  <c r="AN96" i="9"/>
  <c r="AN95" i="9"/>
  <c r="AJ95" i="9"/>
  <c r="AK95" i="9" s="1"/>
  <c r="AO92" i="9"/>
  <c r="AT92" i="9" s="1"/>
  <c r="AU92" i="9" s="1"/>
  <c r="AV92" i="9" s="1"/>
  <c r="R92" i="9" s="1"/>
  <c r="W92" i="9" s="1"/>
  <c r="O50" i="2"/>
  <c r="Q2" i="2"/>
  <c r="AS50" i="2"/>
  <c r="AJ24" i="9"/>
  <c r="AK24" i="9" s="1"/>
  <c r="BF160" i="9"/>
  <c r="AN89" i="9"/>
  <c r="AJ89" i="9"/>
  <c r="AK89" i="9" s="1"/>
  <c r="AJ22" i="9"/>
  <c r="AK22" i="9" s="1"/>
  <c r="AJ23" i="9"/>
  <c r="AE189" i="9"/>
  <c r="BG40" i="9"/>
  <c r="BG189" i="9" s="1"/>
  <c r="AS160" i="9"/>
  <c r="AI186" i="9"/>
  <c r="AJ19" i="9"/>
  <c r="AJ6" i="9"/>
  <c r="AK6" i="9" s="1"/>
  <c r="AN6" i="9" s="1"/>
  <c r="AO61" i="9"/>
  <c r="AT61" i="9" s="1"/>
  <c r="AU61" i="9" s="1"/>
  <c r="AV61" i="9" s="1"/>
  <c r="R61" i="9" s="1"/>
  <c r="W61" i="9" s="1"/>
  <c r="AN77" i="9"/>
  <c r="AJ77" i="9"/>
  <c r="AK77" i="9" s="1"/>
  <c r="AO155" i="9"/>
  <c r="AT155" i="9" s="1"/>
  <c r="AU155" i="9" s="1"/>
  <c r="AV155" i="9" s="1"/>
  <c r="R155" i="9" s="1"/>
  <c r="W155" i="9" s="1"/>
  <c r="AN115" i="9"/>
  <c r="AJ115" i="9"/>
  <c r="AK115" i="9" s="1"/>
  <c r="AO71" i="9"/>
  <c r="AT71" i="9" s="1"/>
  <c r="AU71" i="9" s="1"/>
  <c r="AV71" i="9" s="1"/>
  <c r="R71" i="9" s="1"/>
  <c r="W71" i="9" s="1"/>
  <c r="K199" i="9"/>
  <c r="K201" i="9" s="1"/>
  <c r="K202" i="9" s="1"/>
  <c r="I202" i="9" s="1"/>
  <c r="I203" i="9" s="1"/>
  <c r="AM34" i="9"/>
  <c r="AL34" i="9"/>
  <c r="AO114" i="9"/>
  <c r="AT114" i="9" s="1"/>
  <c r="AU114" i="9" s="1"/>
  <c r="AV114" i="9" s="1"/>
  <c r="R114" i="9" s="1"/>
  <c r="W114" i="9" s="1"/>
  <c r="AO134" i="9"/>
  <c r="AT134" i="9" s="1"/>
  <c r="AU134" i="9" s="1"/>
  <c r="AV134" i="9" s="1"/>
  <c r="R134" i="9" s="1"/>
  <c r="W134" i="9" s="1"/>
  <c r="AO158" i="9"/>
  <c r="AT158" i="9" s="1"/>
  <c r="AU158" i="9" s="1"/>
  <c r="AV158" i="9" s="1"/>
  <c r="R158" i="9" s="1"/>
  <c r="W158" i="9" s="1"/>
  <c r="BG5" i="9"/>
  <c r="BG184" i="9" s="1"/>
  <c r="Q160" i="9"/>
  <c r="AI189" i="9"/>
  <c r="AJ40" i="9"/>
  <c r="AM36" i="9"/>
  <c r="AL36" i="9"/>
  <c r="AN63" i="9"/>
  <c r="AJ63" i="9"/>
  <c r="AK63" i="9" s="1"/>
  <c r="AO64" i="9"/>
  <c r="AT64" i="9" s="1"/>
  <c r="AU64" i="9" s="1"/>
  <c r="AV64" i="9" s="1"/>
  <c r="R64" i="9" s="1"/>
  <c r="W64" i="9" s="1"/>
  <c r="AN103" i="9"/>
  <c r="AJ103" i="9"/>
  <c r="AK103" i="9" s="1"/>
  <c r="AO118" i="9"/>
  <c r="AT118" i="9" s="1"/>
  <c r="AU118" i="9" s="1"/>
  <c r="AV118" i="9" s="1"/>
  <c r="R118" i="9" s="1"/>
  <c r="W118" i="9" s="1"/>
  <c r="AN123" i="9"/>
  <c r="AJ123" i="9"/>
  <c r="AK123" i="9" s="1"/>
  <c r="AO143" i="9"/>
  <c r="AT143" i="9" s="1"/>
  <c r="AU143" i="9" s="1"/>
  <c r="AV143" i="9" s="1"/>
  <c r="R143" i="9" s="1"/>
  <c r="W143" i="9" s="1"/>
  <c r="AJ20" i="9"/>
  <c r="AK20" i="9" s="1"/>
  <c r="AJ42" i="9"/>
  <c r="AK42" i="9" s="1"/>
  <c r="AN42" i="9" s="1"/>
  <c r="AN72" i="9"/>
  <c r="AJ72" i="9"/>
  <c r="AK72" i="9" s="1"/>
  <c r="AN76" i="9"/>
  <c r="AJ76" i="9"/>
  <c r="AK76" i="9" s="1"/>
  <c r="AJ109" i="9"/>
  <c r="AK109" i="9" s="1"/>
  <c r="AN109" i="9"/>
  <c r="AN105" i="9"/>
  <c r="AJ105" i="9"/>
  <c r="AK105" i="9" s="1"/>
  <c r="AJ129" i="9"/>
  <c r="AK129" i="9" s="1"/>
  <c r="AN129" i="9"/>
  <c r="AM33" i="9"/>
  <c r="AL33" i="9"/>
  <c r="W53" i="9"/>
  <c r="AN122" i="9"/>
  <c r="AJ122" i="9"/>
  <c r="AK122" i="9" s="1"/>
  <c r="AN135" i="9"/>
  <c r="AJ135" i="9"/>
  <c r="AK135" i="9" s="1"/>
  <c r="AM11" i="9"/>
  <c r="AL11" i="9"/>
  <c r="AJ10" i="9"/>
  <c r="AK10" i="9" s="1"/>
  <c r="AN10" i="9" s="1"/>
  <c r="AN54" i="9"/>
  <c r="AJ54" i="9"/>
  <c r="AK54" i="9" s="1"/>
  <c r="AJ85" i="9"/>
  <c r="AK85" i="9" s="1"/>
  <c r="AN85" i="9"/>
  <c r="AN93" i="9"/>
  <c r="AJ93" i="9"/>
  <c r="AK93" i="9" s="1"/>
  <c r="AN99" i="9"/>
  <c r="AJ99" i="9"/>
  <c r="AK99" i="9" s="1"/>
  <c r="AJ7" i="9"/>
  <c r="AJ15" i="9"/>
  <c r="AK15" i="9" s="1"/>
  <c r="AN15" i="9" s="1"/>
  <c r="AL31" i="9"/>
  <c r="AM31" i="9"/>
  <c r="AL41" i="9"/>
  <c r="AM41" i="9"/>
  <c r="AN56" i="9"/>
  <c r="AJ56" i="9"/>
  <c r="AK56" i="9" s="1"/>
  <c r="AN60" i="9"/>
  <c r="AJ60" i="9"/>
  <c r="AK60" i="9" s="1"/>
  <c r="AJ106" i="9"/>
  <c r="AK106" i="9" s="1"/>
  <c r="AN106" i="9"/>
  <c r="AI160" i="9"/>
  <c r="AJ5" i="9"/>
  <c r="AJ184" i="9" s="1"/>
  <c r="AJ21" i="9"/>
  <c r="AK21" i="9" s="1"/>
  <c r="AN21" i="9" s="1"/>
  <c r="AJ86" i="9"/>
  <c r="AK86" i="9" s="1"/>
  <c r="AN86" i="9"/>
  <c r="AN128" i="9"/>
  <c r="AJ128" i="9"/>
  <c r="AK128" i="9" s="1"/>
  <c r="AO151" i="9"/>
  <c r="AT151" i="9" s="1"/>
  <c r="AU151" i="9" s="1"/>
  <c r="AV151" i="9" s="1"/>
  <c r="R151" i="9" s="1"/>
  <c r="W151" i="9" s="1"/>
  <c r="AM29" i="9"/>
  <c r="AL29" i="9"/>
  <c r="AN33" i="9"/>
  <c r="AO91" i="9"/>
  <c r="AT91" i="9" s="1"/>
  <c r="AU91" i="9" s="1"/>
  <c r="AV91" i="9" s="1"/>
  <c r="R91" i="9" s="1"/>
  <c r="W91" i="9" s="1"/>
  <c r="AN88" i="9"/>
  <c r="AJ88" i="9"/>
  <c r="AK88" i="9" s="1"/>
  <c r="AO121" i="9"/>
  <c r="AT121" i="9" s="1"/>
  <c r="AU121" i="9" s="1"/>
  <c r="AV121" i="9" s="1"/>
  <c r="R121" i="9" s="1"/>
  <c r="W121" i="9" s="1"/>
  <c r="AO148" i="9"/>
  <c r="AT148" i="9" s="1"/>
  <c r="AU148" i="9" s="1"/>
  <c r="AV148" i="9" s="1"/>
  <c r="R148" i="9" s="1"/>
  <c r="W148" i="9" s="1"/>
  <c r="AO144" i="9"/>
  <c r="AT144" i="9" s="1"/>
  <c r="AU144" i="9" s="1"/>
  <c r="AV144" i="9" s="1"/>
  <c r="R144" i="9" s="1"/>
  <c r="W144" i="9" s="1"/>
  <c r="AN11" i="9"/>
  <c r="AE186" i="9"/>
  <c r="BG19" i="9"/>
  <c r="BG186" i="9" s="1"/>
  <c r="AO67" i="9"/>
  <c r="AT67" i="9" s="1"/>
  <c r="AU67" i="9" s="1"/>
  <c r="AV67" i="9" s="1"/>
  <c r="R67" i="9" s="1"/>
  <c r="W67" i="9" s="1"/>
  <c r="AJ83" i="9"/>
  <c r="AK83" i="9" s="1"/>
  <c r="AN83" i="9"/>
  <c r="AO98" i="9"/>
  <c r="AT98" i="9" s="1"/>
  <c r="AU98" i="9" s="1"/>
  <c r="AV98" i="9" s="1"/>
  <c r="R98" i="9" s="1"/>
  <c r="W98" i="9" s="1"/>
  <c r="AN111" i="9"/>
  <c r="AJ111" i="9"/>
  <c r="AK111" i="9" s="1"/>
  <c r="AO125" i="9"/>
  <c r="AT125" i="9" s="1"/>
  <c r="AU125" i="9" s="1"/>
  <c r="AV125" i="9" s="1"/>
  <c r="R125" i="9" s="1"/>
  <c r="W125" i="9" s="1"/>
  <c r="AO138" i="9"/>
  <c r="AT138" i="9" s="1"/>
  <c r="AU138" i="9" s="1"/>
  <c r="AV138" i="9" s="1"/>
  <c r="R138" i="9" s="1"/>
  <c r="W138" i="9" s="1"/>
  <c r="BG7" i="9"/>
  <c r="AJ13" i="9"/>
  <c r="AK13" i="9" s="1"/>
  <c r="AN13" i="9" s="1"/>
  <c r="AL27" i="9"/>
  <c r="AM27" i="9"/>
  <c r="AN31" i="9"/>
  <c r="AN41" i="9"/>
  <c r="AN55" i="9"/>
  <c r="AJ55" i="9"/>
  <c r="AK55" i="9" s="1"/>
  <c r="AN78" i="9"/>
  <c r="AJ78" i="9"/>
  <c r="AK78" i="9" s="1"/>
  <c r="AO94" i="9"/>
  <c r="AT94" i="9" s="1"/>
  <c r="AU94" i="9" s="1"/>
  <c r="AV94" i="9" s="1"/>
  <c r="R94" i="9" s="1"/>
  <c r="W94" i="9" s="1"/>
  <c r="AO112" i="9"/>
  <c r="AT112" i="9" s="1"/>
  <c r="AU112" i="9" s="1"/>
  <c r="AV112" i="9" s="1"/>
  <c r="R112" i="9" s="1"/>
  <c r="W112" i="9" s="1"/>
  <c r="AJ130" i="9"/>
  <c r="AK130" i="9" s="1"/>
  <c r="AN130" i="9"/>
  <c r="AO127" i="9"/>
  <c r="AT127" i="9" s="1"/>
  <c r="AU127" i="9" s="1"/>
  <c r="AV127" i="9" s="1"/>
  <c r="R127" i="9" s="1"/>
  <c r="W127" i="9" s="1"/>
  <c r="AO136" i="9"/>
  <c r="AT136" i="9" s="1"/>
  <c r="AU136" i="9" s="1"/>
  <c r="AV136" i="9" s="1"/>
  <c r="R136" i="9" s="1"/>
  <c r="W136" i="9" s="1"/>
  <c r="AJ185" i="9" l="1"/>
  <c r="AJ187" i="9"/>
  <c r="AE185" i="9"/>
  <c r="BG17" i="9"/>
  <c r="BG185" i="9" s="1"/>
  <c r="AV17" i="9"/>
  <c r="AK39" i="9"/>
  <c r="AJ188" i="9"/>
  <c r="BG188" i="9"/>
  <c r="AO57" i="9"/>
  <c r="AT57" i="9" s="1"/>
  <c r="AU57" i="9" s="1"/>
  <c r="AV57" i="9" s="1"/>
  <c r="R57" i="9" s="1"/>
  <c r="W57" i="9" s="1"/>
  <c r="AO69" i="9"/>
  <c r="AT69" i="9" s="1"/>
  <c r="AU69" i="9" s="1"/>
  <c r="AV69" i="9" s="1"/>
  <c r="R69" i="9" s="1"/>
  <c r="W69" i="9" s="1"/>
  <c r="AO89" i="9"/>
  <c r="AT89" i="9" s="1"/>
  <c r="AU89" i="9" s="1"/>
  <c r="AV89" i="9" s="1"/>
  <c r="R89" i="9" s="1"/>
  <c r="W89" i="9" s="1"/>
  <c r="AO95" i="9"/>
  <c r="AT95" i="9" s="1"/>
  <c r="AU95" i="9" s="1"/>
  <c r="AV95" i="9" s="1"/>
  <c r="R95" i="9" s="1"/>
  <c r="W95" i="9" s="1"/>
  <c r="AO107" i="9"/>
  <c r="AT107" i="9" s="1"/>
  <c r="AU107" i="9" s="1"/>
  <c r="AV107" i="9" s="1"/>
  <c r="R107" i="9" s="1"/>
  <c r="W107" i="9" s="1"/>
  <c r="AO104" i="9"/>
  <c r="AT104" i="9" s="1"/>
  <c r="AU104" i="9" s="1"/>
  <c r="AV104" i="9" s="1"/>
  <c r="R104" i="9" s="1"/>
  <c r="W104" i="9" s="1"/>
  <c r="AO41" i="9"/>
  <c r="AT41" i="9" s="1"/>
  <c r="AU41" i="9" s="1"/>
  <c r="AV41" i="9" s="1"/>
  <c r="AO111" i="9"/>
  <c r="AT111" i="9" s="1"/>
  <c r="AU111" i="9" s="1"/>
  <c r="AV111" i="9" s="1"/>
  <c r="R111" i="9" s="1"/>
  <c r="W111" i="9" s="1"/>
  <c r="AO88" i="9"/>
  <c r="AT88" i="9" s="1"/>
  <c r="AU88" i="9" s="1"/>
  <c r="AV88" i="9" s="1"/>
  <c r="R88" i="9" s="1"/>
  <c r="W88" i="9" s="1"/>
  <c r="AO135" i="9"/>
  <c r="AT135" i="9" s="1"/>
  <c r="AU135" i="9" s="1"/>
  <c r="AV135" i="9" s="1"/>
  <c r="R135" i="9" s="1"/>
  <c r="W135" i="9" s="1"/>
  <c r="AO63" i="9"/>
  <c r="AT63" i="9" s="1"/>
  <c r="AU63" i="9" s="1"/>
  <c r="AV63" i="9" s="1"/>
  <c r="R63" i="9" s="1"/>
  <c r="W63" i="9" s="1"/>
  <c r="AO84" i="9"/>
  <c r="AT84" i="9" s="1"/>
  <c r="AU84" i="9" s="1"/>
  <c r="AV84" i="9" s="1"/>
  <c r="R84" i="9" s="1"/>
  <c r="W84" i="9" s="1"/>
  <c r="AO100" i="9"/>
  <c r="AT100" i="9" s="1"/>
  <c r="AU100" i="9" s="1"/>
  <c r="AV100" i="9" s="1"/>
  <c r="R100" i="9" s="1"/>
  <c r="W100" i="9" s="1"/>
  <c r="AO96" i="9"/>
  <c r="AT96" i="9" s="1"/>
  <c r="AU96" i="9" s="1"/>
  <c r="AV96" i="9" s="1"/>
  <c r="R96" i="9" s="1"/>
  <c r="W96" i="9" s="1"/>
  <c r="AO103" i="9"/>
  <c r="AT103" i="9" s="1"/>
  <c r="AU103" i="9" s="1"/>
  <c r="AV103" i="9" s="1"/>
  <c r="R103" i="9" s="1"/>
  <c r="W103" i="9" s="1"/>
  <c r="AO128" i="9"/>
  <c r="AT128" i="9" s="1"/>
  <c r="AU128" i="9" s="1"/>
  <c r="AV128" i="9" s="1"/>
  <c r="R128" i="9" s="1"/>
  <c r="W128" i="9" s="1"/>
  <c r="AO123" i="9"/>
  <c r="AT123" i="9" s="1"/>
  <c r="AU123" i="9" s="1"/>
  <c r="AV123" i="9" s="1"/>
  <c r="R123" i="9" s="1"/>
  <c r="W123" i="9" s="1"/>
  <c r="AO34" i="9"/>
  <c r="AT34" i="9" s="1"/>
  <c r="AU34" i="9" s="1"/>
  <c r="AV34" i="9" s="1"/>
  <c r="AO73" i="9"/>
  <c r="AT73" i="9" s="1"/>
  <c r="AU73" i="9" s="1"/>
  <c r="AV73" i="9" s="1"/>
  <c r="R73" i="9" s="1"/>
  <c r="W73" i="9" s="1"/>
  <c r="AO29" i="9"/>
  <c r="AT29" i="9" s="1"/>
  <c r="AU29" i="9" s="1"/>
  <c r="AV29" i="9" s="1"/>
  <c r="AO130" i="9"/>
  <c r="AT130" i="9" s="1"/>
  <c r="AU130" i="9" s="1"/>
  <c r="AV130" i="9" s="1"/>
  <c r="R130" i="9" s="1"/>
  <c r="W130" i="9" s="1"/>
  <c r="AO83" i="9"/>
  <c r="AT83" i="9" s="1"/>
  <c r="AU83" i="9" s="1"/>
  <c r="AV83" i="9" s="1"/>
  <c r="R83" i="9" s="1"/>
  <c r="W83" i="9" s="1"/>
  <c r="AO11" i="9"/>
  <c r="AT11" i="9" s="1"/>
  <c r="AU11" i="9" s="1"/>
  <c r="AV11" i="9" s="1"/>
  <c r="AO85" i="9"/>
  <c r="AT85" i="9" s="1"/>
  <c r="AU85" i="9" s="1"/>
  <c r="AV85" i="9" s="1"/>
  <c r="R85" i="9" s="1"/>
  <c r="W85" i="9" s="1"/>
  <c r="AO109" i="9"/>
  <c r="AT109" i="9" s="1"/>
  <c r="AU109" i="9" s="1"/>
  <c r="AV109" i="9" s="1"/>
  <c r="R109" i="9" s="1"/>
  <c r="W109" i="9" s="1"/>
  <c r="AO72" i="9"/>
  <c r="AT72" i="9" s="1"/>
  <c r="AU72" i="9" s="1"/>
  <c r="AV72" i="9" s="1"/>
  <c r="R72" i="9" s="1"/>
  <c r="W72" i="9" s="1"/>
  <c r="AO54" i="9"/>
  <c r="AT54" i="9" s="1"/>
  <c r="AU54" i="9" s="1"/>
  <c r="AV54" i="9" s="1"/>
  <c r="R54" i="9" s="1"/>
  <c r="W54" i="9" s="1"/>
  <c r="AO76" i="9"/>
  <c r="AT76" i="9" s="1"/>
  <c r="AU76" i="9" s="1"/>
  <c r="AV76" i="9" s="1"/>
  <c r="R76" i="9" s="1"/>
  <c r="W76" i="9" s="1"/>
  <c r="AO31" i="9"/>
  <c r="AT31" i="9" s="1"/>
  <c r="AU31" i="9" s="1"/>
  <c r="AV31" i="9" s="1"/>
  <c r="AO122" i="9"/>
  <c r="AT122" i="9" s="1"/>
  <c r="AU122" i="9" s="1"/>
  <c r="AV122" i="9" s="1"/>
  <c r="R122" i="9" s="1"/>
  <c r="W122" i="9" s="1"/>
  <c r="AO115" i="9"/>
  <c r="AT115" i="9" s="1"/>
  <c r="AU115" i="9" s="1"/>
  <c r="AV115" i="9" s="1"/>
  <c r="R115" i="9" s="1"/>
  <c r="W115" i="9" s="1"/>
  <c r="AO77" i="9"/>
  <c r="AT77" i="9" s="1"/>
  <c r="AU77" i="9" s="1"/>
  <c r="AV77" i="9" s="1"/>
  <c r="R77" i="9" s="1"/>
  <c r="W77" i="9" s="1"/>
  <c r="AO68" i="9"/>
  <c r="AT68" i="9" s="1"/>
  <c r="AU68" i="9" s="1"/>
  <c r="AV68" i="9" s="1"/>
  <c r="R68" i="9" s="1"/>
  <c r="W68" i="9" s="1"/>
  <c r="S2" i="2"/>
  <c r="Q50" i="2"/>
  <c r="AO36" i="9"/>
  <c r="AT36" i="9" s="1"/>
  <c r="AU36" i="9" s="1"/>
  <c r="AV36" i="9" s="1"/>
  <c r="AO27" i="9"/>
  <c r="AT27" i="9" s="1"/>
  <c r="AU27" i="9" s="1"/>
  <c r="AV27" i="9" s="1"/>
  <c r="AO33" i="9"/>
  <c r="AT33" i="9" s="1"/>
  <c r="AU33" i="9" s="1"/>
  <c r="AV33" i="9" s="1"/>
  <c r="AM20" i="9"/>
  <c r="AL20" i="9"/>
  <c r="AM6" i="9"/>
  <c r="AL6" i="9"/>
  <c r="AK23" i="9"/>
  <c r="AL22" i="9"/>
  <c r="AM22" i="9"/>
  <c r="AM24" i="9"/>
  <c r="AL24" i="9"/>
  <c r="AO55" i="9"/>
  <c r="AT55" i="9" s="1"/>
  <c r="AU55" i="9" s="1"/>
  <c r="AV55" i="9" s="1"/>
  <c r="R55" i="9" s="1"/>
  <c r="W55" i="9" s="1"/>
  <c r="AL13" i="9"/>
  <c r="AM13" i="9"/>
  <c r="AO86" i="9"/>
  <c r="AT86" i="9" s="1"/>
  <c r="AU86" i="9" s="1"/>
  <c r="AV86" i="9" s="1"/>
  <c r="R86" i="9" s="1"/>
  <c r="W86" i="9" s="1"/>
  <c r="AJ160" i="9"/>
  <c r="AK5" i="9"/>
  <c r="AK184" i="9" s="1"/>
  <c r="AO106" i="9"/>
  <c r="AT106" i="9" s="1"/>
  <c r="AU106" i="9" s="1"/>
  <c r="AV106" i="9" s="1"/>
  <c r="R106" i="9" s="1"/>
  <c r="W106" i="9" s="1"/>
  <c r="AO56" i="9"/>
  <c r="AT56" i="9" s="1"/>
  <c r="AU56" i="9" s="1"/>
  <c r="AV56" i="9" s="1"/>
  <c r="R56" i="9" s="1"/>
  <c r="W56" i="9" s="1"/>
  <c r="AO93" i="9"/>
  <c r="AT93" i="9" s="1"/>
  <c r="AU93" i="9" s="1"/>
  <c r="AV93" i="9" s="1"/>
  <c r="R93" i="9" s="1"/>
  <c r="W93" i="9" s="1"/>
  <c r="AO129" i="9"/>
  <c r="AT129" i="9" s="1"/>
  <c r="AU129" i="9" s="1"/>
  <c r="AV129" i="9" s="1"/>
  <c r="R129" i="9" s="1"/>
  <c r="W129" i="9" s="1"/>
  <c r="AL42" i="9"/>
  <c r="AM42" i="9"/>
  <c r="AN20" i="9"/>
  <c r="AN22" i="9"/>
  <c r="AN24" i="9"/>
  <c r="AO78" i="9"/>
  <c r="AT78" i="9" s="1"/>
  <c r="AU78" i="9" s="1"/>
  <c r="AV78" i="9" s="1"/>
  <c r="R78" i="9" s="1"/>
  <c r="W78" i="9" s="1"/>
  <c r="AM21" i="9"/>
  <c r="AL21" i="9"/>
  <c r="AO60" i="9"/>
  <c r="AT60" i="9" s="1"/>
  <c r="AU60" i="9" s="1"/>
  <c r="AV60" i="9" s="1"/>
  <c r="R60" i="9" s="1"/>
  <c r="W60" i="9" s="1"/>
  <c r="AO99" i="9"/>
  <c r="AT99" i="9" s="1"/>
  <c r="AU99" i="9" s="1"/>
  <c r="AV99" i="9" s="1"/>
  <c r="R99" i="9" s="1"/>
  <c r="W99" i="9" s="1"/>
  <c r="AM10" i="9"/>
  <c r="AL10" i="9"/>
  <c r="AO105" i="9"/>
  <c r="AT105" i="9" s="1"/>
  <c r="AU105" i="9" s="1"/>
  <c r="AV105" i="9" s="1"/>
  <c r="R105" i="9" s="1"/>
  <c r="W105" i="9" s="1"/>
  <c r="AJ189" i="9"/>
  <c r="AK40" i="9"/>
  <c r="AJ186" i="9"/>
  <c r="AK19" i="9"/>
  <c r="AM15" i="9"/>
  <c r="AL15" i="9"/>
  <c r="AK7" i="9"/>
  <c r="AK185" i="9" s="1"/>
  <c r="AK187" i="9" l="1"/>
  <c r="AN39" i="9"/>
  <c r="AK188" i="9"/>
  <c r="AL39" i="9"/>
  <c r="AM39" i="9"/>
  <c r="AO42" i="9"/>
  <c r="AT42" i="9" s="1"/>
  <c r="AU42" i="9" s="1"/>
  <c r="AV42" i="9" s="1"/>
  <c r="AO15" i="9"/>
  <c r="AT15" i="9" s="1"/>
  <c r="AU15" i="9" s="1"/>
  <c r="AV15" i="9" s="1"/>
  <c r="AO22" i="9"/>
  <c r="AT22" i="9" s="1"/>
  <c r="AU22" i="9" s="1"/>
  <c r="AV22" i="9" s="1"/>
  <c r="W160" i="9"/>
  <c r="AO6" i="9"/>
  <c r="AT6" i="9" s="1"/>
  <c r="AU6" i="9" s="1"/>
  <c r="AV6" i="9" s="1"/>
  <c r="S50" i="2"/>
  <c r="AC2" i="2"/>
  <c r="AO24" i="9"/>
  <c r="AT24" i="9" s="1"/>
  <c r="AU24" i="9" s="1"/>
  <c r="AV24" i="9" s="1"/>
  <c r="AO20" i="9"/>
  <c r="AT20" i="9" s="1"/>
  <c r="AU20" i="9" s="1"/>
  <c r="AV20" i="9" s="1"/>
  <c r="AO10" i="9"/>
  <c r="AT10" i="9" s="1"/>
  <c r="AU10" i="9" s="1"/>
  <c r="AV10" i="9" s="1"/>
  <c r="AO21" i="9"/>
  <c r="AT21" i="9" s="1"/>
  <c r="AU21" i="9" s="1"/>
  <c r="AV21" i="9" s="1"/>
  <c r="AO13" i="9"/>
  <c r="AT13" i="9" s="1"/>
  <c r="AU13" i="9" s="1"/>
  <c r="AV13" i="9" s="1"/>
  <c r="AK189" i="9"/>
  <c r="AM40" i="9"/>
  <c r="AM189" i="9" s="1"/>
  <c r="AL40" i="9"/>
  <c r="AL189" i="9" s="1"/>
  <c r="AN40" i="9"/>
  <c r="AN189" i="9" s="1"/>
  <c r="AL23" i="9"/>
  <c r="AM23" i="9"/>
  <c r="AM187" i="9" s="1"/>
  <c r="AN23" i="9"/>
  <c r="R160" i="9"/>
  <c r="C11" i="3" s="1"/>
  <c r="C17" i="3" s="1"/>
  <c r="C18" i="3" s="1"/>
  <c r="AL7" i="9"/>
  <c r="AL185" i="9" s="1"/>
  <c r="AM7" i="9"/>
  <c r="AM185" i="9" s="1"/>
  <c r="AN7" i="9"/>
  <c r="AN185" i="9" s="1"/>
  <c r="AK186" i="9"/>
  <c r="AL19" i="9"/>
  <c r="AL186" i="9" s="1"/>
  <c r="AM19" i="9"/>
  <c r="AM186" i="9" s="1"/>
  <c r="AN19" i="9"/>
  <c r="AN186" i="9" s="1"/>
  <c r="AK160" i="9"/>
  <c r="AM5" i="9"/>
  <c r="AM184" i="9" s="1"/>
  <c r="AL5" i="9"/>
  <c r="AL184" i="9" s="1"/>
  <c r="AN5" i="9"/>
  <c r="AN184" i="9" s="1"/>
  <c r="AL187" i="9" l="1"/>
  <c r="AN187" i="9"/>
  <c r="AM188" i="9"/>
  <c r="AL188" i="9"/>
  <c r="AO39" i="9"/>
  <c r="AN188" i="9"/>
  <c r="AC50" i="2"/>
  <c r="AD2" i="2"/>
  <c r="AL160" i="9"/>
  <c r="AO19" i="9"/>
  <c r="AO23" i="9"/>
  <c r="AO187" i="9" s="1"/>
  <c r="AM160" i="9"/>
  <c r="AO7" i="9"/>
  <c r="AO185" i="9" s="1"/>
  <c r="AN160" i="9"/>
  <c r="AO5" i="9"/>
  <c r="AO184" i="9" s="1"/>
  <c r="AO40" i="9"/>
  <c r="AT39" i="9" l="1"/>
  <c r="AO188" i="9"/>
  <c r="AD50" i="2"/>
  <c r="AE2" i="2"/>
  <c r="AE50" i="2" s="1"/>
  <c r="AO189" i="9"/>
  <c r="AT40" i="9"/>
  <c r="AO160" i="9"/>
  <c r="AT5" i="9"/>
  <c r="AT184" i="9" s="1"/>
  <c r="AO186" i="9"/>
  <c r="AT19" i="9"/>
  <c r="AT23" i="9"/>
  <c r="AT187" i="9" s="1"/>
  <c r="AT7" i="9"/>
  <c r="AT185" i="9" s="1"/>
  <c r="AU39" i="9" l="1"/>
  <c r="AT188" i="9"/>
  <c r="AT160" i="9"/>
  <c r="AU5" i="9"/>
  <c r="AU184" i="9" s="1"/>
  <c r="AU23" i="9"/>
  <c r="AU187" i="9" s="1"/>
  <c r="AU7" i="9"/>
  <c r="AU185" i="9" s="1"/>
  <c r="AT186" i="9"/>
  <c r="AU19" i="9"/>
  <c r="AT189" i="9"/>
  <c r="AU40" i="9"/>
  <c r="AV39" i="9" l="1"/>
  <c r="AU188" i="9"/>
  <c r="AV23" i="9"/>
  <c r="AU186" i="9"/>
  <c r="AV19" i="9"/>
  <c r="AV186" i="9" s="1"/>
  <c r="AU189" i="9"/>
  <c r="AV40" i="9"/>
  <c r="AV189" i="9" s="1"/>
  <c r="AV7" i="9"/>
  <c r="AV185" i="9" s="1"/>
  <c r="AU160" i="9"/>
  <c r="AV5" i="9"/>
  <c r="AV184" i="9" s="1"/>
  <c r="AV187" i="9" l="1"/>
  <c r="AV188" i="9"/>
  <c r="AV160" i="9"/>
  <c r="Z2897" i="3" l="1"/>
  <c r="B16" i="3"/>
  <c r="B15" i="3"/>
  <c r="B14" i="3"/>
  <c r="B10" i="3"/>
  <c r="B9" i="3"/>
  <c r="B8" i="3"/>
</calcChain>
</file>

<file path=xl/sharedStrings.xml><?xml version="1.0" encoding="utf-8"?>
<sst xmlns="http://schemas.openxmlformats.org/spreadsheetml/2006/main" count="665" uniqueCount="295">
  <si>
    <t>Nombre del empleado</t>
  </si>
  <si>
    <t>NOMBRE DE LA PLAZA</t>
  </si>
  <si>
    <t>SALARIO DIARIO</t>
  </si>
  <si>
    <t>SALARIO BASE DE COTIZACION</t>
  </si>
  <si>
    <t>1131 SUELDO BASE AL PERSONAL PERMANENTE ANUAL</t>
  </si>
  <si>
    <t>1322 GRATIFICACIÓN DE FIN DE AÑO (Aguinaldo)</t>
  </si>
  <si>
    <t>1590 OTRAS PRESTACIONES SOCIALES Y ECONÓMICAS (Ayuda para Pasajes)</t>
  </si>
  <si>
    <t>1590 OTRAS PRESTACIONES SOCIALES Y ECONÓMICAS (Total)</t>
  </si>
  <si>
    <t>1322 GRATIFICACIÓN DE FIN DE AÑO (Subsidio al ISR de Aguinaldo)</t>
  </si>
  <si>
    <t>1411 CUOTAS AL IMSS POR ENFERMEDADES Y MATERNIDAD (Modalidad 38)</t>
  </si>
  <si>
    <t>1431 CUOTAS A  PENSIONES  (IPEJAL 11.5% MAS 3.5% ADICIONAL)</t>
  </si>
  <si>
    <t>1421 CUOTAS PARA LA VIVIENDA (IPEJAL 3% )</t>
  </si>
  <si>
    <t>1432 CUOTAS PARA EL SISTEMA DE AHORRO PARA EL RETIRO (SEDAR 2%)</t>
  </si>
  <si>
    <t>TOTAL ANUAL</t>
  </si>
  <si>
    <t>Limite Inferior</t>
  </si>
  <si>
    <t>Cuota Fija</t>
  </si>
  <si>
    <t>Tasa ISR</t>
  </si>
  <si>
    <t xml:space="preserve"> ISR </t>
  </si>
  <si>
    <t>APORTACIONES CUOTAS A  PENSIONES  (IPEJAL 11.5% )</t>
  </si>
  <si>
    <t>APORTACIONES CUOTAS AL IMSS</t>
  </si>
  <si>
    <t>CUOTA SINDICAL</t>
  </si>
  <si>
    <t>SALARIO REAL Mensual con incremento</t>
  </si>
  <si>
    <t>Sueldo gravable mensual</t>
  </si>
  <si>
    <t>Aguinaldo</t>
  </si>
  <si>
    <t>Aguinaldo Exento (SM $73.04 POR 30)</t>
  </si>
  <si>
    <t>Aguinaldo gravable</t>
  </si>
  <si>
    <t>Aguinaldo promedio mensual</t>
  </si>
  <si>
    <t>Sueldo + Aguinaldo promedio mensual</t>
  </si>
  <si>
    <t>Impuesto sobre sueldo + Aguinaldo promedio mensual</t>
  </si>
  <si>
    <t>Impuesto sobre sueldo unicamente</t>
  </si>
  <si>
    <t>Diferencia de impuestos</t>
  </si>
  <si>
    <t>Tasa Real</t>
  </si>
  <si>
    <t>ISR de Aguinaldo</t>
  </si>
  <si>
    <t>1131 SUELDO BASE AL PERSONAL PERMANENTE MENSUAL</t>
  </si>
  <si>
    <t>SALARIO REAL Mensual Sin incremento</t>
  </si>
  <si>
    <t>Incremento</t>
  </si>
  <si>
    <t>ok revisado</t>
  </si>
  <si>
    <t>TABLA MENSUAL ISR 2016</t>
  </si>
  <si>
    <t>Límite inferior</t>
  </si>
  <si>
    <t>Límite superior</t>
  </si>
  <si>
    <t>Cuota fija</t>
  </si>
  <si>
    <t>Por ciento para aplicarse sobre el excedente del límite inferior %</t>
  </si>
  <si>
    <t>En adelante</t>
  </si>
  <si>
    <t>comprobacion</t>
  </si>
  <si>
    <t>SUELDO MENSUAL</t>
  </si>
  <si>
    <t>ISR</t>
  </si>
  <si>
    <t xml:space="preserve">Otras deducciones </t>
  </si>
  <si>
    <t>PENSIONES PATRONAL</t>
  </si>
  <si>
    <t>Tablas ISR</t>
  </si>
  <si>
    <t>PD GMP</t>
  </si>
  <si>
    <t>EXC</t>
  </si>
  <si>
    <t>RETIRO</t>
  </si>
  <si>
    <t>IV</t>
  </si>
  <si>
    <t>IMSS PATRONAL</t>
  </si>
  <si>
    <t>RESUMEN DEL CAPÍTULO 1000 (SERVICIOS PERSONALES)</t>
  </si>
  <si>
    <t>con el 20%</t>
  </si>
  <si>
    <t>PARTIDA</t>
  </si>
  <si>
    <t>MONTO ANUAL</t>
  </si>
  <si>
    <t>SUBTOTAL (Datos de Plantilla) :</t>
  </si>
  <si>
    <t>TOTAL CAPÍTULO 1000:</t>
  </si>
  <si>
    <t>TOTALES:</t>
  </si>
  <si>
    <t>+F[-3]C*12</t>
  </si>
  <si>
    <t>Codigo</t>
  </si>
  <si>
    <t>Méndez González Gabriela Elizabeth</t>
  </si>
  <si>
    <t>Martínez Ibarra José de Jesús</t>
  </si>
  <si>
    <t>Zúñiga Reynaga Yolanda</t>
  </si>
  <si>
    <t>Silva Díaz Angélica Araceli</t>
  </si>
  <si>
    <t>Arriaga Gómez Mariana</t>
  </si>
  <si>
    <t>Cantera Ramírez Ana Elizabeth</t>
  </si>
  <si>
    <t>Plascencia González Paola Viridiana</t>
  </si>
  <si>
    <t>DG01</t>
  </si>
  <si>
    <t>JA04</t>
  </si>
  <si>
    <t>JA05</t>
  </si>
  <si>
    <t>JA08</t>
  </si>
  <si>
    <t>JA09</t>
  </si>
  <si>
    <t>JA10</t>
  </si>
  <si>
    <t>JA11</t>
  </si>
  <si>
    <t>AM13</t>
  </si>
  <si>
    <t>AF14</t>
  </si>
  <si>
    <t>AF15</t>
  </si>
  <si>
    <t>AE16</t>
  </si>
  <si>
    <t>AE17</t>
  </si>
  <si>
    <t>AE20</t>
  </si>
  <si>
    <t>AE23</t>
  </si>
  <si>
    <t>AE24</t>
  </si>
  <si>
    <t>AE26</t>
  </si>
  <si>
    <t>AT27</t>
  </si>
  <si>
    <t>AT28</t>
  </si>
  <si>
    <t>JA06</t>
  </si>
  <si>
    <t>Directora General</t>
  </si>
  <si>
    <t>Asistente de Dirección</t>
  </si>
  <si>
    <t>Auxiliar General</t>
  </si>
  <si>
    <t>Licenciatura (DM)</t>
  </si>
  <si>
    <t>Licenciatura (DI)</t>
  </si>
  <si>
    <t xml:space="preserve">1131 SUELDO BASE AL PERSONAL PERMANENTE MENSUAL </t>
  </si>
  <si>
    <t xml:space="preserve">DPTO </t>
  </si>
  <si>
    <t>TOTALES</t>
  </si>
  <si>
    <t xml:space="preserve">NOMBRE </t>
  </si>
  <si>
    <t>CODIGO</t>
  </si>
  <si>
    <t xml:space="preserve">NOMBRE DEL PUESTO </t>
  </si>
  <si>
    <t xml:space="preserve">SUMA </t>
  </si>
  <si>
    <t>IMSS PATRONAL ANUAL</t>
  </si>
  <si>
    <t>IMSS OBRERO  ANUAL</t>
  </si>
  <si>
    <t xml:space="preserve">TOTAL MENSUAL NETO </t>
  </si>
  <si>
    <t>TOTAL</t>
  </si>
  <si>
    <t>DEDUCCIONES</t>
  </si>
  <si>
    <t>AP. PENSIONES EMPLEADO</t>
  </si>
  <si>
    <t xml:space="preserve">IMSS OBRERO </t>
  </si>
  <si>
    <t xml:space="preserve">CUOTA FIJA </t>
  </si>
  <si>
    <t xml:space="preserve">IMPUESTO SOBREEXEDENTE </t>
  </si>
  <si>
    <t>PORCENTAJE</t>
  </si>
  <si>
    <t>EXCEDENTE</t>
  </si>
  <si>
    <t>LIMITE INFERIOR</t>
  </si>
  <si>
    <t>VALES DE DESPENSA</t>
  </si>
  <si>
    <t xml:space="preserve">AYUDA PARA TRANSPORTE </t>
  </si>
  <si>
    <t>PRIMA VACACIONAL</t>
  </si>
  <si>
    <t>AGUINALDO</t>
  </si>
  <si>
    <t>FACTOR DE INTEGRACION</t>
  </si>
  <si>
    <t>SUELDO BASE DE COTIZACION</t>
  </si>
  <si>
    <t xml:space="preserve">SUELDO DIARIO </t>
  </si>
  <si>
    <t>SINDICATO</t>
  </si>
  <si>
    <t>RIESGO DE TRABAJO</t>
  </si>
  <si>
    <t xml:space="preserve">GASTOS MEDICOS </t>
  </si>
  <si>
    <t>1321  VACACIONES</t>
  </si>
  <si>
    <t>PRIMA VACACIONA</t>
  </si>
  <si>
    <t>ART.93 FRACCION  XIV 30 DIAS DE SALARIO MINIMO AREA GEOGRAFICA EXCENTOS DE ISR</t>
  </si>
  <si>
    <t xml:space="preserve">BASE PAR CALCULAR SUBSIDIO AL  ISR DE AGUILADO </t>
  </si>
  <si>
    <t>1431 CUOTAS A  PENSIONES  (IPEJAL 11.5% MAS 6% ADICIONAL)</t>
  </si>
  <si>
    <t xml:space="preserve">Conserje </t>
  </si>
  <si>
    <t>Auxilia Servicios Generales</t>
  </si>
  <si>
    <t xml:space="preserve">Intendente </t>
  </si>
  <si>
    <t>Terapeuta (DM)</t>
  </si>
  <si>
    <t>Terapeuta Físico</t>
  </si>
  <si>
    <t>Alatorre Rea Walter</t>
  </si>
  <si>
    <t>AF12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</si>
  <si>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</si>
  <si>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</si>
  <si>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</si>
  <si>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</si>
  <si>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</si>
  <si>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</si>
  <si>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AE30</t>
  </si>
  <si>
    <t>AE31</t>
  </si>
  <si>
    <t>AE32</t>
  </si>
  <si>
    <t>AT33</t>
  </si>
  <si>
    <t>AT34</t>
  </si>
  <si>
    <t>AT35</t>
  </si>
  <si>
    <t xml:space="preserve">Especialista en Terapia de Desarrollo de Habilidades </t>
  </si>
  <si>
    <t>Especialista en Terapia de Desarrollo de Habilidades</t>
  </si>
  <si>
    <t>Ruiz Castorena Adriana Margarita</t>
  </si>
  <si>
    <t>Reyes Nava Vanessa Gabriela</t>
  </si>
  <si>
    <t>Villegas Ramirez Iyari</t>
  </si>
  <si>
    <t>Montero Jauregui Maribel</t>
  </si>
  <si>
    <t xml:space="preserve">González Angulo Karla Angélica </t>
  </si>
  <si>
    <t>Medico</t>
  </si>
  <si>
    <t>VACACIONES</t>
  </si>
  <si>
    <t xml:space="preserve">ISR PAGADO POR EL PATRON </t>
  </si>
  <si>
    <t xml:space="preserve">SUELDO </t>
  </si>
  <si>
    <t>SUELDO</t>
  </si>
  <si>
    <t xml:space="preserve">BONO SERVIDOR </t>
  </si>
  <si>
    <t>julio</t>
  </si>
  <si>
    <t>paulina</t>
  </si>
  <si>
    <t xml:space="preserve">Loera Gonzalez Gabriela Marisol </t>
  </si>
  <si>
    <t>JA40</t>
  </si>
  <si>
    <t xml:space="preserve">Recepcionista </t>
  </si>
  <si>
    <t>AE36</t>
  </si>
  <si>
    <t>AE38</t>
  </si>
  <si>
    <t xml:space="preserve">Monitor </t>
  </si>
  <si>
    <t xml:space="preserve">Alvaro Oropeza Anabel </t>
  </si>
  <si>
    <t xml:space="preserve">Flores Orozco Carolina </t>
  </si>
  <si>
    <t xml:space="preserve">Ortiz Anguiano Nélida Guadalupe </t>
  </si>
  <si>
    <t>Bañuelos Estrada Cinthya Mayela</t>
  </si>
  <si>
    <t>Ledezma Valdivia Martin</t>
  </si>
  <si>
    <t>Coordinador Talleres</t>
  </si>
  <si>
    <t>Terapeuta (DI)</t>
  </si>
  <si>
    <t>Flores Pozos Julio Cesar</t>
  </si>
  <si>
    <t>Chavez Paz Pamela de Jesus</t>
  </si>
  <si>
    <t>Sanchez Garcia Jeronimo</t>
  </si>
  <si>
    <t>Nieves Servin Diego Alberto</t>
  </si>
  <si>
    <t>Perez Gonzalez Maria Laura</t>
  </si>
  <si>
    <t>Olivares Morales Maria Ursula</t>
  </si>
  <si>
    <t>Navarro Sarabia Diana Cristina</t>
  </si>
  <si>
    <t>Gutierrez Rodriguez Pamela Areli</t>
  </si>
  <si>
    <t>Tabares Renteria Jovanny Gabriel</t>
  </si>
  <si>
    <t>CENTRO DE ESTIMULACION PARA PERSONAS CON DISCAPACIDAD INTELECTUAL</t>
  </si>
  <si>
    <t>TIPO DE RELACION</t>
  </si>
  <si>
    <t>CATEGORIA</t>
  </si>
  <si>
    <t>Confianza</t>
  </si>
  <si>
    <t>T Determinado</t>
  </si>
  <si>
    <t>Base</t>
  </si>
  <si>
    <t>T Indeterminado</t>
  </si>
  <si>
    <t>Chavez Martinez Elba Roxana</t>
  </si>
  <si>
    <t>Rivas Tejeda Carlos Alberto</t>
  </si>
  <si>
    <t>Rodriguez Mendez Elizabeth</t>
  </si>
  <si>
    <t>V A C A N T E</t>
  </si>
  <si>
    <t>1411 CUOTAS AL IMSS</t>
  </si>
  <si>
    <t>Gallo Delgado Edith Gabriela</t>
  </si>
  <si>
    <t>DG03</t>
  </si>
  <si>
    <t>Rodriguez Ramirez Xochitl</t>
  </si>
  <si>
    <t>JA42</t>
  </si>
  <si>
    <t>ESTIMULO AL SERVIDOR PUBLICO</t>
  </si>
  <si>
    <t>1341 ESTIMULO AL SERVIDOR PUBLICO</t>
  </si>
  <si>
    <t>Auxiliar Administrativo</t>
  </si>
  <si>
    <t>Direccion Administrativa</t>
  </si>
  <si>
    <t>Jefatura de Vinculacion Administrativa</t>
  </si>
  <si>
    <t>JA44</t>
  </si>
  <si>
    <t>Lopez Aranda Lisette Amparo</t>
  </si>
  <si>
    <t>Rivas Guzman Ana Karen</t>
  </si>
  <si>
    <t>AE42</t>
  </si>
  <si>
    <t>AT36</t>
  </si>
  <si>
    <t>Coordinador Financiero Contable</t>
  </si>
  <si>
    <t>JA45</t>
  </si>
  <si>
    <t>Jefatura de Operación</t>
  </si>
  <si>
    <t>JA46</t>
  </si>
  <si>
    <t>Chavez Arriero Alma Rosa</t>
  </si>
  <si>
    <t>Espinoza Ramirez Jessica</t>
  </si>
  <si>
    <t>Reyes Garcia Lorena Guadalupe</t>
  </si>
  <si>
    <t>AE43</t>
  </si>
  <si>
    <t>AE44</t>
  </si>
  <si>
    <t>Abogado</t>
  </si>
  <si>
    <t>AE45</t>
  </si>
  <si>
    <t>AU01</t>
  </si>
  <si>
    <t>AU02</t>
  </si>
  <si>
    <t>AU03</t>
  </si>
  <si>
    <t>AU04</t>
  </si>
  <si>
    <t>AU05</t>
  </si>
  <si>
    <t>Tiscareño Padilla Blanca Rubi</t>
  </si>
  <si>
    <t>Melgoza Gamez Carlos Alberto</t>
  </si>
  <si>
    <t>Gomez Flores Claudia Viridiana</t>
  </si>
  <si>
    <t>Gomez Herrera Karina</t>
  </si>
  <si>
    <t>Aguilar Mariscal Sara Paola</t>
  </si>
  <si>
    <t>Terapeuta en Autismo</t>
  </si>
  <si>
    <t>AE57</t>
  </si>
  <si>
    <t>Ramirez Gomez Gabriela</t>
  </si>
  <si>
    <t>HONORARIOS</t>
  </si>
  <si>
    <t>IVA</t>
  </si>
  <si>
    <t>TOTAL MENSUAL</t>
  </si>
  <si>
    <t>AE50</t>
  </si>
  <si>
    <t>AE51</t>
  </si>
  <si>
    <t>Arvizu Baltazar Lesly Elizabeth</t>
  </si>
  <si>
    <t>Alatorre Rea Huber</t>
  </si>
  <si>
    <t>Jimenez Almaraz Liliana</t>
  </si>
  <si>
    <t>Ortiz Anguiano Miriam Fabiola</t>
  </si>
  <si>
    <t>De Santiago de la Cruz Araceli</t>
  </si>
  <si>
    <t>Vazquez de la Cruz Karina</t>
  </si>
  <si>
    <t>Reyes Vazquez Karla Rosalia Nashiely</t>
  </si>
  <si>
    <t>Coordinadora</t>
  </si>
  <si>
    <t>Romero Santillan Daniela</t>
  </si>
  <si>
    <t>Regalado Ortiz Mariana</t>
  </si>
  <si>
    <t>De la Concha Perales Ana Luisa</t>
  </si>
  <si>
    <t>Nazario Adame America Lizbeth</t>
  </si>
  <si>
    <t>AE52</t>
  </si>
  <si>
    <t>AE53</t>
  </si>
  <si>
    <t>AE54</t>
  </si>
  <si>
    <t>AE55</t>
  </si>
  <si>
    <t>AE56</t>
  </si>
  <si>
    <t>AE58</t>
  </si>
  <si>
    <t>AE59</t>
  </si>
  <si>
    <t>AE60</t>
  </si>
  <si>
    <t>AE61</t>
  </si>
  <si>
    <t>Honorarios</t>
  </si>
  <si>
    <t>AE62</t>
  </si>
  <si>
    <t>AE63</t>
  </si>
  <si>
    <t>Lopez Hernandez Claudia Elizabeth</t>
  </si>
  <si>
    <t>Aguilera Inda Estefany Aimee</t>
  </si>
  <si>
    <t>CORRIDA ANUAL ENERO - DICIEMBRE 2023</t>
  </si>
  <si>
    <t>AU06</t>
  </si>
  <si>
    <t>AU07</t>
  </si>
  <si>
    <t>ENERO A DICIEMBRE</t>
  </si>
  <si>
    <t>AE64</t>
  </si>
  <si>
    <t>PLANTILLA DE PERSONAL - EJERCICIO 2023</t>
  </si>
  <si>
    <t>COSTO ANUAL POR PLAZA</t>
  </si>
  <si>
    <t>Trabajadora Social</t>
  </si>
  <si>
    <t>De Santiago Velazquez Gabriela</t>
  </si>
  <si>
    <t>AE65</t>
  </si>
  <si>
    <t>Terapeuta en Motricidad</t>
  </si>
  <si>
    <t>Terapeuta en Lenguaje</t>
  </si>
  <si>
    <t>Psicologa</t>
  </si>
  <si>
    <t>Estimulacion Sensorial</t>
  </si>
  <si>
    <t>Terapeuta en Autonomia</t>
  </si>
  <si>
    <t>Silva Diaz Angelica Araceli</t>
  </si>
  <si>
    <t>AE66</t>
  </si>
  <si>
    <t>AE67</t>
  </si>
  <si>
    <t>AE68</t>
  </si>
  <si>
    <t>AE69</t>
  </si>
  <si>
    <t>AE70</t>
  </si>
  <si>
    <t>AE71</t>
  </si>
  <si>
    <t>AE72</t>
  </si>
  <si>
    <t>AE73</t>
  </si>
  <si>
    <t>De la Cruz Santillan Jair</t>
  </si>
  <si>
    <t>Sotelo Gutierrez Leydi Adilene</t>
  </si>
  <si>
    <t>Ledezma Lazcarro Cinthia Nataly</t>
  </si>
  <si>
    <t>JA48</t>
  </si>
  <si>
    <t>JA47</t>
  </si>
  <si>
    <t>Tule Aguilar Eduardo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</si>
</sst>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_-;\-* #,##0_-;_-* &quot;-&quot;??_-;_-@_-"/>
    <numFmt numFmtId="166" formatCode="_-* #,##0.0000_-;\-* #,##0.0000_-;_-* &quot;-&quot;??_-;_-@_-"/>
    <numFmt numFmtId="167" formatCode="_-* #,##0.00_-;\-* #,##0.00_-;_-* \-??_-;_-@_-"/>
    <numFmt numFmtId="168" formatCode="#,##0_ ;\-#,##0\ "/>
    <numFmt numFmtId="169" formatCode="_-&quot;$&quot;* #,##0_-;\-&quot;$&quot;* #,##0_-;_-&quot;$&quot;* &quot;-&quot;??_-;_-@_-"/>
    <numFmt numFmtId="170" formatCode="0.0000"/>
    <numFmt numFmtId="171" formatCode="0.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1F497D"/>
      <name val="Cambria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1"/>
    </font>
    <font>
      <sz val="8"/>
      <color rgb="FFFF0000"/>
      <name val="Arial"/>
      <family val="2"/>
      <charset val="1"/>
    </font>
    <font>
      <sz val="8"/>
      <name val="Calibri"/>
      <family val="2"/>
    </font>
    <font>
      <sz val="9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70C0"/>
      <name val="Arial"/>
      <family val="2"/>
      <charset val="1"/>
    </font>
    <font>
      <sz val="8"/>
      <color rgb="FF0070C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6"/>
      <color rgb="FF993366"/>
      <name val="Arial"/>
      <family val="2"/>
      <charset val="1"/>
    </font>
    <font>
      <sz val="11"/>
      <color rgb="FF00B050"/>
      <name val="Calibri"/>
      <family val="2"/>
      <scheme val="minor"/>
    </font>
    <font>
      <sz val="8"/>
      <color theme="0"/>
      <name val="Arial"/>
      <family val="2"/>
      <charset val="1"/>
    </font>
    <font>
      <sz val="10"/>
      <name val="Arial"/>
      <family val="2"/>
      <charset val="1"/>
    </font>
    <font>
      <sz val="11"/>
      <color rgb="FF0070C0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8"/>
      <color rgb="FFFF0000"/>
      <name val="Calibri"/>
      <family val="2"/>
      <scheme val="minor"/>
    </font>
    <font>
      <b/>
      <sz val="8"/>
      <color rgb="FF0070C0"/>
      <name val="Arial"/>
      <family val="2"/>
      <charset val="1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2"/>
      <name val="Calibri 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b/>
      <sz val="11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F63CD"/>
        <bgColor indexed="64"/>
      </patternFill>
    </fill>
    <fill>
      <patternFill patternType="solid">
        <fgColor rgb="FF8AE8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6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43" fontId="1" fillId="0" borderId="0" xfId="1" applyFont="1" applyFill="1"/>
    <xf numFmtId="43" fontId="2" fillId="0" borderId="0" xfId="1" applyFont="1" applyFill="1"/>
    <xf numFmtId="0" fontId="3" fillId="0" borderId="0" xfId="0" applyFont="1" applyFill="1"/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3" fontId="0" fillId="0" borderId="0" xfId="0" applyNumberFormat="1" applyFont="1" applyFill="1" applyBorder="1"/>
    <xf numFmtId="0" fontId="3" fillId="0" borderId="1" xfId="0" applyFont="1" applyFill="1" applyBorder="1" applyAlignment="1"/>
    <xf numFmtId="4" fontId="8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left" vertical="center"/>
    </xf>
    <xf numFmtId="165" fontId="8" fillId="0" borderId="2" xfId="1" applyNumberFormat="1" applyFont="1" applyFill="1" applyBorder="1"/>
    <xf numFmtId="165" fontId="13" fillId="0" borderId="2" xfId="1" applyNumberFormat="1" applyFont="1" applyFill="1" applyBorder="1"/>
    <xf numFmtId="165" fontId="9" fillId="0" borderId="2" xfId="1" applyNumberFormat="1" applyFont="1" applyFill="1" applyBorder="1"/>
    <xf numFmtId="165" fontId="14" fillId="0" borderId="0" xfId="1" applyNumberFormat="1" applyFont="1" applyFill="1" applyBorder="1" applyAlignment="1" applyProtection="1"/>
    <xf numFmtId="166" fontId="14" fillId="0" borderId="0" xfId="1" applyNumberFormat="1" applyFont="1" applyFill="1" applyBorder="1" applyAlignment="1" applyProtection="1"/>
    <xf numFmtId="165" fontId="10" fillId="0" borderId="2" xfId="1" applyNumberFormat="1" applyFont="1" applyFill="1" applyBorder="1"/>
    <xf numFmtId="165" fontId="15" fillId="0" borderId="2" xfId="0" applyNumberFormat="1" applyFont="1" applyFill="1" applyBorder="1"/>
    <xf numFmtId="165" fontId="16" fillId="0" borderId="2" xfId="1" applyNumberFormat="1" applyFont="1" applyFill="1" applyBorder="1"/>
    <xf numFmtId="165" fontId="17" fillId="0" borderId="2" xfId="1" applyNumberFormat="1" applyFont="1" applyFill="1" applyBorder="1"/>
    <xf numFmtId="165" fontId="6" fillId="0" borderId="0" xfId="1" applyNumberFormat="1" applyFont="1" applyFill="1"/>
    <xf numFmtId="165" fontId="17" fillId="0" borderId="0" xfId="1" applyNumberFormat="1" applyFont="1" applyFill="1" applyBorder="1"/>
    <xf numFmtId="165" fontId="18" fillId="0" borderId="0" xfId="1" applyNumberFormat="1" applyFont="1" applyFill="1" applyBorder="1" applyAlignment="1" applyProtection="1"/>
    <xf numFmtId="10" fontId="18" fillId="0" borderId="0" xfId="3" applyNumberFormat="1" applyFont="1" applyFill="1" applyBorder="1" applyAlignment="1" applyProtection="1"/>
    <xf numFmtId="43" fontId="18" fillId="0" borderId="0" xfId="1" applyFont="1" applyFill="1" applyBorder="1" applyAlignment="1" applyProtection="1"/>
    <xf numFmtId="167" fontId="18" fillId="0" borderId="4" xfId="1" applyNumberFormat="1" applyFont="1" applyFill="1" applyBorder="1" applyAlignment="1" applyProtection="1"/>
    <xf numFmtId="165" fontId="18" fillId="0" borderId="5" xfId="1" applyNumberFormat="1" applyFont="1" applyFill="1" applyBorder="1" applyAlignment="1" applyProtection="1"/>
    <xf numFmtId="10" fontId="16" fillId="0" borderId="0" xfId="3" applyNumberFormat="1" applyFont="1" applyFill="1"/>
    <xf numFmtId="43" fontId="0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/>
    <xf numFmtId="43" fontId="19" fillId="0" borderId="0" xfId="0" applyNumberFormat="1" applyFont="1" applyFill="1"/>
    <xf numFmtId="3" fontId="8" fillId="0" borderId="2" xfId="2" applyNumberFormat="1" applyFont="1" applyFill="1" applyBorder="1"/>
    <xf numFmtId="0" fontId="19" fillId="0" borderId="0" xfId="0" applyFont="1" applyFill="1"/>
    <xf numFmtId="164" fontId="8" fillId="3" borderId="2" xfId="0" applyNumberFormat="1" applyFont="1" applyFill="1" applyBorder="1" applyAlignment="1">
      <alignment horizontal="left"/>
    </xf>
    <xf numFmtId="164" fontId="8" fillId="4" borderId="2" xfId="0" applyNumberFormat="1" applyFont="1" applyFill="1" applyBorder="1" applyAlignment="1">
      <alignment horizontal="left"/>
    </xf>
    <xf numFmtId="164" fontId="8" fillId="5" borderId="2" xfId="0" applyNumberFormat="1" applyFont="1" applyFill="1" applyBorder="1" applyAlignment="1">
      <alignment horizontal="left"/>
    </xf>
    <xf numFmtId="164" fontId="8" fillId="6" borderId="2" xfId="0" applyNumberFormat="1" applyFont="1" applyFill="1" applyBorder="1" applyAlignment="1">
      <alignment horizontal="left"/>
    </xf>
    <xf numFmtId="0" fontId="20" fillId="0" borderId="2" xfId="0" applyFont="1" applyFill="1" applyBorder="1"/>
    <xf numFmtId="0" fontId="21" fillId="0" borderId="2" xfId="0" applyFont="1" applyFill="1" applyBorder="1"/>
    <xf numFmtId="16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65" fontId="8" fillId="0" borderId="0" xfId="1" applyNumberFormat="1" applyFont="1" applyFill="1" applyBorder="1"/>
    <xf numFmtId="10" fontId="14" fillId="0" borderId="0" xfId="3" applyNumberFormat="1" applyFont="1" applyFill="1" applyBorder="1" applyAlignment="1" applyProtection="1"/>
    <xf numFmtId="43" fontId="14" fillId="0" borderId="0" xfId="1" applyFont="1" applyFill="1" applyBorder="1" applyAlignment="1" applyProtection="1"/>
    <xf numFmtId="167" fontId="14" fillId="0" borderId="4" xfId="1" applyNumberFormat="1" applyFont="1" applyFill="1" applyBorder="1" applyAlignment="1" applyProtection="1"/>
    <xf numFmtId="165" fontId="14" fillId="0" borderId="5" xfId="1" applyNumberFormat="1" applyFont="1" applyFill="1" applyBorder="1" applyAlignment="1" applyProtection="1"/>
    <xf numFmtId="10" fontId="6" fillId="0" borderId="0" xfId="3" applyNumberFormat="1" applyFont="1" applyFill="1"/>
    <xf numFmtId="165" fontId="6" fillId="0" borderId="2" xfId="1" applyNumberFormat="1" applyFont="1" applyFill="1" applyBorder="1"/>
    <xf numFmtId="43" fontId="2" fillId="0" borderId="0" xfId="0" applyNumberFormat="1" applyFont="1" applyFill="1"/>
    <xf numFmtId="43" fontId="22" fillId="0" borderId="0" xfId="0" applyNumberFormat="1" applyFont="1" applyFill="1"/>
    <xf numFmtId="0" fontId="22" fillId="0" borderId="0" xfId="0" applyFont="1" applyFill="1"/>
    <xf numFmtId="164" fontId="8" fillId="7" borderId="2" xfId="0" applyNumberFormat="1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left"/>
    </xf>
    <xf numFmtId="164" fontId="23" fillId="8" borderId="2" xfId="0" applyNumberFormat="1" applyFont="1" applyFill="1" applyBorder="1" applyAlignment="1">
      <alignment horizontal="left"/>
    </xf>
    <xf numFmtId="3" fontId="0" fillId="0" borderId="0" xfId="0" applyNumberFormat="1" applyFont="1" applyFill="1"/>
    <xf numFmtId="0" fontId="24" fillId="0" borderId="0" xfId="0" applyFont="1" applyFill="1" applyBorder="1"/>
    <xf numFmtId="165" fontId="11" fillId="0" borderId="6" xfId="1" applyNumberFormat="1" applyFont="1" applyFill="1" applyBorder="1"/>
    <xf numFmtId="165" fontId="10" fillId="0" borderId="6" xfId="1" applyNumberFormat="1" applyFont="1" applyFill="1" applyBorder="1"/>
    <xf numFmtId="3" fontId="8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43" fontId="17" fillId="0" borderId="0" xfId="1" applyFont="1" applyFill="1" applyBorder="1"/>
    <xf numFmtId="3" fontId="17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165" fontId="9" fillId="0" borderId="0" xfId="1" applyNumberFormat="1" applyFont="1" applyFill="1" applyBorder="1"/>
    <xf numFmtId="3" fontId="8" fillId="0" borderId="2" xfId="1" applyNumberFormat="1" applyFont="1" applyFill="1" applyBorder="1"/>
    <xf numFmtId="0" fontId="25" fillId="0" borderId="0" xfId="0" applyFont="1" applyFill="1" applyAlignment="1">
      <alignment horizontal="left"/>
    </xf>
    <xf numFmtId="43" fontId="13" fillId="0" borderId="2" xfId="1" applyNumberFormat="1" applyFont="1" applyFill="1" applyBorder="1"/>
    <xf numFmtId="165" fontId="26" fillId="0" borderId="2" xfId="1" applyNumberFormat="1" applyFont="1" applyFill="1" applyBorder="1"/>
    <xf numFmtId="165" fontId="26" fillId="0" borderId="0" xfId="1" applyNumberFormat="1" applyFont="1" applyFill="1" applyBorder="1"/>
    <xf numFmtId="0" fontId="10" fillId="0" borderId="2" xfId="0" applyFont="1" applyFill="1" applyBorder="1" applyAlignment="1">
      <alignment horizontal="center" wrapText="1"/>
    </xf>
    <xf numFmtId="0" fontId="27" fillId="0" borderId="0" xfId="0" applyFont="1" applyFill="1"/>
    <xf numFmtId="3" fontId="13" fillId="0" borderId="2" xfId="1" applyNumberFormat="1" applyFont="1" applyFill="1" applyBorder="1"/>
    <xf numFmtId="0" fontId="25" fillId="0" borderId="0" xfId="0" applyFont="1" applyFill="1"/>
    <xf numFmtId="9" fontId="17" fillId="0" borderId="2" xfId="3" applyFont="1" applyFill="1" applyBorder="1" applyAlignment="1">
      <alignment horizontal="center"/>
    </xf>
    <xf numFmtId="9" fontId="28" fillId="0" borderId="2" xfId="3" applyFont="1" applyFill="1" applyBorder="1" applyAlignment="1">
      <alignment horizontal="center"/>
    </xf>
    <xf numFmtId="9" fontId="28" fillId="0" borderId="0" xfId="3" applyFont="1" applyFill="1" applyBorder="1" applyAlignment="1">
      <alignment horizontal="center"/>
    </xf>
    <xf numFmtId="0" fontId="29" fillId="0" borderId="0" xfId="0" applyFont="1" applyAlignment="1">
      <alignment horizontal="right" vertical="center" wrapText="1"/>
    </xf>
    <xf numFmtId="0" fontId="16" fillId="0" borderId="0" xfId="0" applyFont="1" applyFill="1"/>
    <xf numFmtId="3" fontId="17" fillId="0" borderId="2" xfId="3" applyNumberFormat="1" applyFont="1" applyFill="1" applyBorder="1" applyAlignment="1">
      <alignment horizontal="center"/>
    </xf>
    <xf numFmtId="43" fontId="1" fillId="0" borderId="0" xfId="1" applyFont="1" applyFill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4" fontId="29" fillId="0" borderId="0" xfId="0" applyNumberFormat="1" applyFont="1" applyAlignment="1">
      <alignment horizontal="right" vertical="center" wrapText="1"/>
    </xf>
    <xf numFmtId="3" fontId="9" fillId="0" borderId="0" xfId="0" applyNumberFormat="1" applyFont="1" applyFill="1" applyBorder="1"/>
    <xf numFmtId="165" fontId="0" fillId="0" borderId="0" xfId="1" applyNumberFormat="1" applyFont="1" applyFill="1" applyBorder="1"/>
    <xf numFmtId="43" fontId="13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/>
    <xf numFmtId="3" fontId="1" fillId="0" borderId="0" xfId="1" applyNumberFormat="1" applyFont="1" applyFill="1" applyBorder="1"/>
    <xf numFmtId="43" fontId="0" fillId="0" borderId="0" xfId="0" applyNumberFormat="1" applyFont="1" applyFill="1" applyBorder="1"/>
    <xf numFmtId="43" fontId="2" fillId="0" borderId="0" xfId="1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/>
    <xf numFmtId="165" fontId="0" fillId="0" borderId="0" xfId="0" applyNumberFormat="1" applyFont="1" applyFill="1" applyBorder="1"/>
    <xf numFmtId="4" fontId="29" fillId="0" borderId="7" xfId="0" applyNumberFormat="1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169" fontId="0" fillId="0" borderId="0" xfId="2" applyNumberFormat="1" applyFont="1" applyFill="1" applyBorder="1"/>
    <xf numFmtId="165" fontId="3" fillId="0" borderId="0" xfId="0" applyNumberFormat="1" applyFont="1" applyFill="1"/>
    <xf numFmtId="165" fontId="30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44" fontId="34" fillId="0" borderId="0" xfId="2" applyFont="1" applyFill="1" applyAlignment="1">
      <alignment vertical="center"/>
    </xf>
    <xf numFmtId="44" fontId="0" fillId="0" borderId="0" xfId="2" applyFont="1" applyFill="1"/>
    <xf numFmtId="0" fontId="19" fillId="0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vertical="center" wrapText="1"/>
    </xf>
    <xf numFmtId="1" fontId="35" fillId="0" borderId="0" xfId="0" applyNumberFormat="1" applyFont="1"/>
    <xf numFmtId="0" fontId="4" fillId="9" borderId="2" xfId="0" applyFont="1" applyFill="1" applyBorder="1" applyAlignment="1">
      <alignment horizontal="right" vertical="center" wrapText="1"/>
    </xf>
    <xf numFmtId="169" fontId="4" fillId="9" borderId="2" xfId="2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right" vertical="center"/>
    </xf>
    <xf numFmtId="169" fontId="35" fillId="0" borderId="0" xfId="0" applyNumberFormat="1" applyFont="1"/>
    <xf numFmtId="3" fontId="36" fillId="0" borderId="0" xfId="0" applyNumberFormat="1" applyFont="1"/>
    <xf numFmtId="165" fontId="36" fillId="0" borderId="0" xfId="0" applyNumberFormat="1" applyFont="1"/>
    <xf numFmtId="165" fontId="10" fillId="0" borderId="8" xfId="1" applyNumberFormat="1" applyFont="1" applyFill="1" applyBorder="1"/>
    <xf numFmtId="4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164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2" fontId="12" fillId="2" borderId="6" xfId="0" applyNumberFormat="1" applyFont="1" applyFill="1" applyBorder="1" applyAlignment="1">
      <alignment horizontal="right" vertical="center"/>
    </xf>
    <xf numFmtId="2" fontId="12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left" vertical="center"/>
    </xf>
    <xf numFmtId="165" fontId="8" fillId="0" borderId="6" xfId="1" applyNumberFormat="1" applyFont="1" applyFill="1" applyBorder="1"/>
    <xf numFmtId="165" fontId="9" fillId="0" borderId="6" xfId="1" applyNumberFormat="1" applyFont="1" applyFill="1" applyBorder="1"/>
    <xf numFmtId="164" fontId="8" fillId="3" borderId="6" xfId="0" applyNumberFormat="1" applyFont="1" applyFill="1" applyBorder="1" applyAlignment="1">
      <alignment horizontal="left"/>
    </xf>
    <xf numFmtId="0" fontId="11" fillId="11" borderId="9" xfId="4" applyFont="1" applyFill="1" applyBorder="1" applyAlignment="1" applyProtection="1">
      <alignment horizontal="center" vertical="center" wrapText="1"/>
    </xf>
    <xf numFmtId="0" fontId="11" fillId="11" borderId="10" xfId="4" applyFont="1" applyFill="1" applyBorder="1" applyAlignment="1" applyProtection="1">
      <alignment horizontal="center" vertical="center" wrapText="1"/>
    </xf>
    <xf numFmtId="4" fontId="11" fillId="11" borderId="10" xfId="0" applyNumberFormat="1" applyFont="1" applyFill="1" applyBorder="1" applyAlignment="1">
      <alignment horizontal="center" vertical="center" wrapText="1"/>
    </xf>
    <xf numFmtId="4" fontId="11" fillId="11" borderId="11" xfId="0" applyNumberFormat="1" applyFont="1" applyFill="1" applyBorder="1" applyAlignment="1">
      <alignment horizontal="center" vertical="center" wrapText="1"/>
    </xf>
    <xf numFmtId="0" fontId="0" fillId="12" borderId="21" xfId="0" applyFill="1" applyBorder="1"/>
    <xf numFmtId="0" fontId="0" fillId="12" borderId="6" xfId="0" applyFill="1" applyBorder="1"/>
    <xf numFmtId="0" fontId="12" fillId="12" borderId="6" xfId="0" applyFont="1" applyFill="1" applyBorder="1" applyAlignment="1">
      <alignment horizontal="center" vertical="center"/>
    </xf>
    <xf numFmtId="0" fontId="0" fillId="12" borderId="19" xfId="0" applyFill="1" applyBorder="1"/>
    <xf numFmtId="0" fontId="0" fillId="12" borderId="2" xfId="0" applyFill="1" applyBorder="1"/>
    <xf numFmtId="0" fontId="12" fillId="12" borderId="2" xfId="0" applyFont="1" applyFill="1" applyBorder="1" applyAlignment="1">
      <alignment horizontal="center" vertical="center"/>
    </xf>
    <xf numFmtId="0" fontId="0" fillId="14" borderId="19" xfId="0" applyFill="1" applyBorder="1"/>
    <xf numFmtId="0" fontId="0" fillId="14" borderId="2" xfId="0" applyFill="1" applyBorder="1"/>
    <xf numFmtId="0" fontId="12" fillId="14" borderId="2" xfId="0" applyFont="1" applyFill="1" applyBorder="1" applyAlignment="1">
      <alignment horizontal="center" vertical="center"/>
    </xf>
    <xf numFmtId="0" fontId="0" fillId="7" borderId="19" xfId="0" applyFill="1" applyBorder="1"/>
    <xf numFmtId="0" fontId="0" fillId="7" borderId="2" xfId="0" applyFill="1" applyBorder="1"/>
    <xf numFmtId="0" fontId="8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0" fillId="15" borderId="19" xfId="0" applyFill="1" applyBorder="1"/>
    <xf numFmtId="0" fontId="0" fillId="15" borderId="2" xfId="0" applyFill="1" applyBorder="1"/>
    <xf numFmtId="0" fontId="12" fillId="15" borderId="2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2" fontId="12" fillId="12" borderId="6" xfId="0" applyNumberFormat="1" applyFont="1" applyFill="1" applyBorder="1" applyAlignment="1">
      <alignment horizontal="center" vertical="center"/>
    </xf>
    <xf numFmtId="165" fontId="8" fillId="12" borderId="6" xfId="1" applyNumberFormat="1" applyFont="1" applyFill="1" applyBorder="1" applyAlignment="1">
      <alignment horizontal="center"/>
    </xf>
    <xf numFmtId="165" fontId="11" fillId="12" borderId="22" xfId="1" applyNumberFormat="1" applyFont="1" applyFill="1" applyBorder="1" applyAlignment="1">
      <alignment horizontal="center"/>
    </xf>
    <xf numFmtId="2" fontId="12" fillId="12" borderId="2" xfId="0" applyNumberFormat="1" applyFont="1" applyFill="1" applyBorder="1" applyAlignment="1">
      <alignment horizontal="center" vertical="center"/>
    </xf>
    <xf numFmtId="165" fontId="8" fillId="12" borderId="2" xfId="1" applyNumberFormat="1" applyFont="1" applyFill="1" applyBorder="1" applyAlignment="1">
      <alignment horizontal="center"/>
    </xf>
    <xf numFmtId="165" fontId="11" fillId="12" borderId="13" xfId="1" applyNumberFormat="1" applyFont="1" applyFill="1" applyBorder="1" applyAlignment="1">
      <alignment horizontal="center"/>
    </xf>
    <xf numFmtId="2" fontId="12" fillId="14" borderId="2" xfId="0" applyNumberFormat="1" applyFont="1" applyFill="1" applyBorder="1" applyAlignment="1">
      <alignment horizontal="center" vertical="center"/>
    </xf>
    <xf numFmtId="165" fontId="8" fillId="14" borderId="2" xfId="1" applyNumberFormat="1" applyFont="1" applyFill="1" applyBorder="1" applyAlignment="1">
      <alignment horizontal="center"/>
    </xf>
    <xf numFmtId="165" fontId="11" fillId="14" borderId="13" xfId="1" applyNumberFormat="1" applyFont="1" applyFill="1" applyBorder="1" applyAlignment="1">
      <alignment horizontal="center"/>
    </xf>
    <xf numFmtId="2" fontId="12" fillId="7" borderId="2" xfId="0" applyNumberFormat="1" applyFont="1" applyFill="1" applyBorder="1" applyAlignment="1">
      <alignment horizontal="center" vertical="center"/>
    </xf>
    <xf numFmtId="165" fontId="8" fillId="7" borderId="2" xfId="1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165" fontId="11" fillId="7" borderId="13" xfId="1" applyNumberFormat="1" applyFont="1" applyFill="1" applyBorder="1" applyAlignment="1">
      <alignment horizontal="center"/>
    </xf>
    <xf numFmtId="2" fontId="12" fillId="15" borderId="2" xfId="0" applyNumberFormat="1" applyFont="1" applyFill="1" applyBorder="1" applyAlignment="1">
      <alignment horizontal="center" vertical="center"/>
    </xf>
    <xf numFmtId="165" fontId="8" fillId="15" borderId="2" xfId="1" applyNumberFormat="1" applyFont="1" applyFill="1" applyBorder="1" applyAlignment="1">
      <alignment horizontal="center"/>
    </xf>
    <xf numFmtId="165" fontId="11" fillId="15" borderId="13" xfId="1" applyNumberFormat="1" applyFont="1" applyFill="1" applyBorder="1" applyAlignment="1">
      <alignment horizontal="center"/>
    </xf>
    <xf numFmtId="165" fontId="11" fillId="13" borderId="9" xfId="1" applyNumberFormat="1" applyFont="1" applyFill="1" applyBorder="1"/>
    <xf numFmtId="0" fontId="4" fillId="0" borderId="0" xfId="0" applyFont="1" applyFill="1" applyBorder="1" applyAlignment="1">
      <alignment horizontal="right"/>
    </xf>
    <xf numFmtId="44" fontId="33" fillId="0" borderId="2" xfId="2" applyFont="1" applyFill="1" applyBorder="1" applyAlignment="1">
      <alignment vertical="center" wrapText="1"/>
    </xf>
    <xf numFmtId="44" fontId="0" fillId="0" borderId="2" xfId="2" applyFont="1" applyFill="1" applyBorder="1"/>
    <xf numFmtId="44" fontId="33" fillId="0" borderId="25" xfId="2" applyFont="1" applyFill="1" applyBorder="1" applyAlignment="1">
      <alignment vertical="center" wrapText="1"/>
    </xf>
    <xf numFmtId="0" fontId="31" fillId="16" borderId="26" xfId="0" applyFont="1" applyFill="1" applyBorder="1" applyAlignment="1">
      <alignment vertical="center" wrapText="1"/>
    </xf>
    <xf numFmtId="0" fontId="31" fillId="16" borderId="23" xfId="0" applyFont="1" applyFill="1" applyBorder="1" applyAlignment="1">
      <alignment vertical="center" wrapText="1"/>
    </xf>
    <xf numFmtId="0" fontId="32" fillId="16" borderId="23" xfId="0" applyFont="1" applyFill="1" applyBorder="1" applyAlignment="1">
      <alignment vertical="center" wrapText="1"/>
    </xf>
    <xf numFmtId="0" fontId="31" fillId="16" borderId="24" xfId="0" applyFont="1" applyFill="1" applyBorder="1" applyAlignment="1">
      <alignment vertical="center" wrapText="1"/>
    </xf>
    <xf numFmtId="2" fontId="0" fillId="0" borderId="0" xfId="0" applyNumberFormat="1" applyFont="1" applyFill="1"/>
    <xf numFmtId="0" fontId="0" fillId="17" borderId="21" xfId="0" applyFont="1" applyFill="1" applyBorder="1"/>
    <xf numFmtId="165" fontId="11" fillId="17" borderId="6" xfId="1" applyNumberFormat="1" applyFont="1" applyFill="1" applyBorder="1"/>
    <xf numFmtId="0" fontId="0" fillId="16" borderId="19" xfId="0" applyFont="1" applyFill="1" applyBorder="1"/>
    <xf numFmtId="165" fontId="11" fillId="16" borderId="2" xfId="1" applyNumberFormat="1" applyFont="1" applyFill="1" applyBorder="1"/>
    <xf numFmtId="0" fontId="0" fillId="7" borderId="19" xfId="0" applyFont="1" applyFill="1" applyBorder="1"/>
    <xf numFmtId="165" fontId="11" fillId="7" borderId="2" xfId="1" applyNumberFormat="1" applyFont="1" applyFill="1" applyBorder="1"/>
    <xf numFmtId="0" fontId="0" fillId="18" borderId="19" xfId="0" applyFont="1" applyFill="1" applyBorder="1"/>
    <xf numFmtId="165" fontId="39" fillId="18" borderId="2" xfId="1" applyNumberFormat="1" applyFont="1" applyFill="1" applyBorder="1"/>
    <xf numFmtId="0" fontId="0" fillId="12" borderId="19" xfId="0" applyFont="1" applyFill="1" applyBorder="1"/>
    <xf numFmtId="165" fontId="11" fillId="12" borderId="2" xfId="1" applyNumberFormat="1" applyFont="1" applyFill="1" applyBorder="1"/>
    <xf numFmtId="43" fontId="18" fillId="0" borderId="5" xfId="1" applyNumberFormat="1" applyFont="1" applyFill="1" applyBorder="1" applyAlignment="1" applyProtection="1"/>
    <xf numFmtId="0" fontId="31" fillId="0" borderId="0" xfId="0" applyFont="1" applyFill="1" applyAlignment="1">
      <alignment vertical="center" wrapText="1"/>
    </xf>
    <xf numFmtId="170" fontId="33" fillId="0" borderId="25" xfId="2" applyNumberFormat="1" applyFont="1" applyFill="1" applyBorder="1" applyAlignment="1">
      <alignment vertical="center" wrapText="1"/>
    </xf>
    <xf numFmtId="171" fontId="33" fillId="0" borderId="25" xfId="2" applyNumberFormat="1" applyFont="1" applyFill="1" applyBorder="1" applyAlignment="1">
      <alignment vertical="center" wrapText="1"/>
    </xf>
    <xf numFmtId="170" fontId="33" fillId="0" borderId="2" xfId="2" applyNumberFormat="1" applyFont="1" applyFill="1" applyBorder="1" applyAlignment="1">
      <alignment vertical="center" wrapText="1"/>
    </xf>
    <xf numFmtId="171" fontId="33" fillId="0" borderId="2" xfId="2" applyNumberFormat="1" applyFont="1" applyFill="1" applyBorder="1" applyAlignment="1">
      <alignment vertical="center" wrapText="1"/>
    </xf>
    <xf numFmtId="44" fontId="31" fillId="16" borderId="0" xfId="2" applyFont="1" applyFill="1" applyAlignment="1">
      <alignment vertical="center" wrapText="1"/>
    </xf>
    <xf numFmtId="44" fontId="31" fillId="16" borderId="27" xfId="2" applyFont="1" applyFill="1" applyBorder="1" applyAlignment="1">
      <alignment vertical="center" wrapText="1"/>
    </xf>
    <xf numFmtId="44" fontId="31" fillId="16" borderId="28" xfId="2" applyFont="1" applyFill="1" applyBorder="1" applyAlignment="1">
      <alignment vertical="center" wrapText="1"/>
    </xf>
    <xf numFmtId="0" fontId="0" fillId="12" borderId="25" xfId="0" applyFill="1" applyBorder="1"/>
    <xf numFmtId="2" fontId="0" fillId="0" borderId="0" xfId="0" applyNumberFormat="1" applyFill="1"/>
    <xf numFmtId="44" fontId="33" fillId="2" borderId="25" xfId="2" applyFont="1" applyFill="1" applyBorder="1" applyAlignment="1">
      <alignment vertical="center" wrapText="1"/>
    </xf>
    <xf numFmtId="17" fontId="31" fillId="0" borderId="0" xfId="0" applyNumberFormat="1" applyFont="1" applyFill="1" applyAlignment="1">
      <alignment vertical="center" wrapText="1"/>
    </xf>
    <xf numFmtId="44" fontId="0" fillId="0" borderId="0" xfId="0" applyNumberFormat="1" applyFill="1"/>
    <xf numFmtId="44" fontId="0" fillId="19" borderId="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44" fontId="33" fillId="2" borderId="2" xfId="2" applyFont="1" applyFill="1" applyBorder="1" applyAlignment="1">
      <alignment vertical="center" wrapText="1"/>
    </xf>
    <xf numFmtId="0" fontId="31" fillId="16" borderId="23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44" fontId="3" fillId="0" borderId="0" xfId="2" applyFont="1" applyFill="1"/>
    <xf numFmtId="44" fontId="3" fillId="0" borderId="0" xfId="0" applyNumberFormat="1" applyFont="1" applyFill="1"/>
    <xf numFmtId="0" fontId="0" fillId="12" borderId="29" xfId="0" applyFill="1" applyBorder="1"/>
    <xf numFmtId="0" fontId="8" fillId="12" borderId="30" xfId="0" applyFont="1" applyFill="1" applyBorder="1" applyAlignment="1">
      <alignment horizontal="center" vertical="center"/>
    </xf>
    <xf numFmtId="0" fontId="0" fillId="12" borderId="30" xfId="0" applyFill="1" applyBorder="1" applyAlignment="1">
      <alignment wrapText="1"/>
    </xf>
    <xf numFmtId="4" fontId="3" fillId="2" borderId="0" xfId="0" applyNumberFormat="1" applyFont="1" applyFill="1"/>
    <xf numFmtId="4" fontId="3" fillId="11" borderId="0" xfId="0" applyNumberFormat="1" applyFont="1" applyFill="1"/>
    <xf numFmtId="0" fontId="3" fillId="20" borderId="0" xfId="0" applyFont="1" applyFill="1"/>
    <xf numFmtId="43" fontId="0" fillId="0" borderId="0" xfId="1" applyFont="1" applyFill="1"/>
    <xf numFmtId="44" fontId="0" fillId="0" borderId="0" xfId="0" applyNumberFormat="1" applyFont="1" applyFill="1"/>
    <xf numFmtId="44" fontId="0" fillId="19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43" fontId="1" fillId="0" borderId="2" xfId="1" applyFont="1" applyFill="1" applyBorder="1"/>
    <xf numFmtId="2" fontId="0" fillId="0" borderId="2" xfId="0" applyNumberFormat="1" applyFont="1" applyFill="1" applyBorder="1"/>
    <xf numFmtId="44" fontId="3" fillId="2" borderId="2" xfId="2" applyFont="1" applyFill="1" applyBorder="1"/>
    <xf numFmtId="44" fontId="0" fillId="0" borderId="2" xfId="0" applyNumberFormat="1" applyFont="1" applyFill="1" applyBorder="1"/>
    <xf numFmtId="44" fontId="0" fillId="2" borderId="2" xfId="2" applyFont="1" applyFill="1" applyBorder="1"/>
    <xf numFmtId="44" fontId="3" fillId="2" borderId="2" xfId="0" applyNumberFormat="1" applyFont="1" applyFill="1" applyBorder="1"/>
    <xf numFmtId="43" fontId="3" fillId="2" borderId="2" xfId="1" applyFont="1" applyFill="1" applyBorder="1"/>
    <xf numFmtId="43" fontId="3" fillId="0" borderId="0" xfId="1" applyFont="1" applyFill="1"/>
    <xf numFmtId="43" fontId="3" fillId="2" borderId="0" xfId="1" applyFont="1" applyFill="1"/>
    <xf numFmtId="0" fontId="3" fillId="2" borderId="0" xfId="0" applyFont="1" applyFill="1"/>
    <xf numFmtId="0" fontId="3" fillId="0" borderId="2" xfId="0" applyFont="1" applyFill="1" applyBorder="1" applyAlignment="1">
      <alignment horizontal="center"/>
    </xf>
    <xf numFmtId="43" fontId="0" fillId="0" borderId="2" xfId="0" applyNumberFormat="1" applyFont="1" applyFill="1" applyBorder="1"/>
    <xf numFmtId="165" fontId="11" fillId="12" borderId="2" xfId="1" applyNumberFormat="1" applyFont="1" applyFill="1" applyBorder="1" applyAlignment="1">
      <alignment horizontal="center"/>
    </xf>
    <xf numFmtId="43" fontId="8" fillId="12" borderId="6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wrapText="1"/>
    </xf>
    <xf numFmtId="0" fontId="3" fillId="16" borderId="34" xfId="0" applyFont="1" applyFill="1" applyBorder="1" applyAlignment="1">
      <alignment horizontal="right"/>
    </xf>
    <xf numFmtId="44" fontId="31" fillId="16" borderId="35" xfId="2" applyFont="1" applyFill="1" applyBorder="1" applyAlignment="1">
      <alignment vertical="center" wrapText="1"/>
    </xf>
    <xf numFmtId="44" fontId="31" fillId="16" borderId="36" xfId="2" applyFont="1" applyFill="1" applyBorder="1" applyAlignment="1">
      <alignment vertical="center" wrapText="1"/>
    </xf>
    <xf numFmtId="44" fontId="0" fillId="12" borderId="25" xfId="2" applyFont="1" applyFill="1" applyBorder="1"/>
    <xf numFmtId="44" fontId="0" fillId="12" borderId="2" xfId="2" applyFont="1" applyFill="1" applyBorder="1"/>
    <xf numFmtId="44" fontId="0" fillId="14" borderId="2" xfId="2" applyFont="1" applyFill="1" applyBorder="1"/>
    <xf numFmtId="44" fontId="0" fillId="7" borderId="2" xfId="2" applyFont="1" applyFill="1" applyBorder="1"/>
    <xf numFmtId="44" fontId="0" fillId="15" borderId="2" xfId="2" applyFont="1" applyFill="1" applyBorder="1"/>
    <xf numFmtId="44" fontId="0" fillId="12" borderId="2" xfId="2" applyFont="1" applyFill="1" applyBorder="1" applyAlignment="1">
      <alignment wrapText="1"/>
    </xf>
    <xf numFmtId="165" fontId="0" fillId="0" borderId="0" xfId="0" applyNumberFormat="1" applyFont="1" applyFill="1"/>
    <xf numFmtId="43" fontId="31" fillId="0" borderId="0" xfId="1" applyFont="1" applyFill="1" applyAlignment="1">
      <alignment vertical="center" wrapText="1"/>
    </xf>
    <xf numFmtId="43" fontId="0" fillId="0" borderId="0" xfId="0" applyNumberFormat="1" applyFill="1"/>
    <xf numFmtId="43" fontId="32" fillId="0" borderId="0" xfId="1" applyFont="1" applyFill="1" applyAlignment="1">
      <alignment vertical="center" wrapText="1"/>
    </xf>
    <xf numFmtId="0" fontId="0" fillId="0" borderId="31" xfId="0" applyFont="1" applyFill="1" applyBorder="1" applyAlignment="1">
      <alignment horizontal="right"/>
    </xf>
    <xf numFmtId="0" fontId="30" fillId="0" borderId="0" xfId="0" applyFont="1" applyAlignment="1"/>
    <xf numFmtId="0" fontId="11" fillId="11" borderId="37" xfId="4" applyFont="1" applyFill="1" applyBorder="1" applyAlignment="1" applyProtection="1">
      <alignment horizontal="center" vertical="center" wrapText="1"/>
    </xf>
    <xf numFmtId="0" fontId="0" fillId="17" borderId="8" xfId="0" applyFont="1" applyFill="1" applyBorder="1"/>
    <xf numFmtId="0" fontId="0" fillId="16" borderId="12" xfId="0" applyFont="1" applyFill="1" applyBorder="1"/>
    <xf numFmtId="0" fontId="0" fillId="7" borderId="12" xfId="0" applyFont="1" applyFill="1" applyBorder="1"/>
    <xf numFmtId="0" fontId="0" fillId="18" borderId="12" xfId="0" applyFont="1" applyFill="1" applyBorder="1"/>
    <xf numFmtId="0" fontId="0" fillId="12" borderId="12" xfId="0" applyFont="1" applyFill="1" applyBorder="1"/>
    <xf numFmtId="0" fontId="12" fillId="14" borderId="6" xfId="0" applyFont="1" applyFill="1" applyBorder="1" applyAlignment="1">
      <alignment horizontal="center" vertical="center"/>
    </xf>
    <xf numFmtId="2" fontId="12" fillId="14" borderId="6" xfId="0" applyNumberFormat="1" applyFont="1" applyFill="1" applyBorder="1" applyAlignment="1">
      <alignment horizontal="center" vertical="center"/>
    </xf>
    <xf numFmtId="43" fontId="8" fillId="14" borderId="6" xfId="0" applyNumberFormat="1" applyFont="1" applyFill="1" applyBorder="1" applyAlignment="1">
      <alignment horizontal="center" vertical="center"/>
    </xf>
    <xf numFmtId="165" fontId="8" fillId="14" borderId="6" xfId="1" applyNumberFormat="1" applyFont="1" applyFill="1" applyBorder="1" applyAlignment="1">
      <alignment horizontal="center"/>
    </xf>
    <xf numFmtId="165" fontId="11" fillId="14" borderId="2" xfId="1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2" fontId="12" fillId="7" borderId="6" xfId="0" applyNumberFormat="1" applyFont="1" applyFill="1" applyBorder="1" applyAlignment="1">
      <alignment horizontal="center" vertical="center"/>
    </xf>
    <xf numFmtId="43" fontId="8" fillId="7" borderId="6" xfId="0" applyNumberFormat="1" applyFont="1" applyFill="1" applyBorder="1" applyAlignment="1">
      <alignment horizontal="center" vertical="center"/>
    </xf>
    <xf numFmtId="165" fontId="8" fillId="7" borderId="6" xfId="1" applyNumberFormat="1" applyFont="1" applyFill="1" applyBorder="1" applyAlignment="1">
      <alignment horizontal="center"/>
    </xf>
    <xf numFmtId="165" fontId="11" fillId="7" borderId="2" xfId="1" applyNumberFormat="1" applyFont="1" applyFill="1" applyBorder="1" applyAlignment="1">
      <alignment horizontal="center"/>
    </xf>
    <xf numFmtId="0" fontId="12" fillId="21" borderId="6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 vertical="center"/>
    </xf>
    <xf numFmtId="2" fontId="12" fillId="21" borderId="6" xfId="0" applyNumberFormat="1" applyFont="1" applyFill="1" applyBorder="1" applyAlignment="1">
      <alignment horizontal="center" vertical="center"/>
    </xf>
    <xf numFmtId="43" fontId="8" fillId="21" borderId="6" xfId="0" applyNumberFormat="1" applyFont="1" applyFill="1" applyBorder="1" applyAlignment="1">
      <alignment horizontal="center" vertical="center"/>
    </xf>
    <xf numFmtId="165" fontId="8" fillId="21" borderId="6" xfId="1" applyNumberFormat="1" applyFont="1" applyFill="1" applyBorder="1" applyAlignment="1">
      <alignment horizontal="center"/>
    </xf>
    <xf numFmtId="165" fontId="8" fillId="21" borderId="2" xfId="1" applyNumberFormat="1" applyFont="1" applyFill="1" applyBorder="1" applyAlignment="1">
      <alignment horizontal="center"/>
    </xf>
    <xf numFmtId="165" fontId="11" fillId="21" borderId="2" xfId="1" applyNumberFormat="1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 vertical="center"/>
    </xf>
    <xf numFmtId="4" fontId="12" fillId="12" borderId="6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19" fillId="0" borderId="0" xfId="0" applyNumberFormat="1" applyFont="1" applyFill="1"/>
    <xf numFmtId="4" fontId="22" fillId="0" borderId="0" xfId="0" applyNumberFormat="1" applyFont="1" applyFill="1"/>
    <xf numFmtId="4" fontId="35" fillId="0" borderId="0" xfId="0" applyNumberFormat="1" applyFont="1"/>
    <xf numFmtId="0" fontId="8" fillId="14" borderId="14" xfId="0" applyFont="1" applyFill="1" applyBorder="1" applyAlignment="1">
      <alignment horizontal="center" vertical="center"/>
    </xf>
    <xf numFmtId="0" fontId="0" fillId="19" borderId="29" xfId="0" applyFill="1" applyBorder="1"/>
    <xf numFmtId="0" fontId="0" fillId="19" borderId="30" xfId="0" applyFill="1" applyBorder="1"/>
    <xf numFmtId="0" fontId="8" fillId="19" borderId="30" xfId="0" applyFont="1" applyFill="1" applyBorder="1" applyAlignment="1">
      <alignment horizontal="center" vertical="center"/>
    </xf>
    <xf numFmtId="0" fontId="12" fillId="19" borderId="6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2" fontId="12" fillId="19" borderId="2" xfId="0" applyNumberFormat="1" applyFont="1" applyFill="1" applyBorder="1" applyAlignment="1">
      <alignment horizontal="center" vertical="center"/>
    </xf>
    <xf numFmtId="2" fontId="12" fillId="19" borderId="6" xfId="0" applyNumberFormat="1" applyFont="1" applyFill="1" applyBorder="1" applyAlignment="1">
      <alignment horizontal="center" vertical="center"/>
    </xf>
    <xf numFmtId="43" fontId="8" fillId="19" borderId="6" xfId="0" applyNumberFormat="1" applyFont="1" applyFill="1" applyBorder="1" applyAlignment="1">
      <alignment horizontal="center" vertical="center"/>
    </xf>
    <xf numFmtId="165" fontId="8" fillId="19" borderId="6" xfId="1" applyNumberFormat="1" applyFont="1" applyFill="1" applyBorder="1" applyAlignment="1">
      <alignment horizontal="center"/>
    </xf>
    <xf numFmtId="165" fontId="8" fillId="19" borderId="2" xfId="1" applyNumberFormat="1" applyFont="1" applyFill="1" applyBorder="1" applyAlignment="1">
      <alignment horizontal="center"/>
    </xf>
    <xf numFmtId="165" fontId="11" fillId="19" borderId="2" xfId="1" applyNumberFormat="1" applyFont="1" applyFill="1" applyBorder="1" applyAlignment="1">
      <alignment horizontal="center"/>
    </xf>
    <xf numFmtId="0" fontId="0" fillId="19" borderId="30" xfId="0" applyFill="1" applyBorder="1" applyAlignment="1">
      <alignment wrapText="1"/>
    </xf>
    <xf numFmtId="0" fontId="0" fillId="19" borderId="19" xfId="0" applyFont="1" applyFill="1" applyBorder="1"/>
    <xf numFmtId="0" fontId="0" fillId="19" borderId="12" xfId="0" applyFont="1" applyFill="1" applyBorder="1"/>
    <xf numFmtId="165" fontId="11" fillId="19" borderId="2" xfId="1" applyNumberFormat="1" applyFont="1" applyFill="1" applyBorder="1"/>
    <xf numFmtId="0" fontId="0" fillId="19" borderId="2" xfId="0" applyFill="1" applyBorder="1"/>
    <xf numFmtId="44" fontId="33" fillId="19" borderId="2" xfId="2" applyFont="1" applyFill="1" applyBorder="1" applyAlignment="1">
      <alignment vertical="center" wrapText="1"/>
    </xf>
    <xf numFmtId="170" fontId="33" fillId="19" borderId="2" xfId="2" applyNumberFormat="1" applyFont="1" applyFill="1" applyBorder="1" applyAlignment="1">
      <alignment vertical="center" wrapText="1"/>
    </xf>
    <xf numFmtId="171" fontId="33" fillId="19" borderId="2" xfId="2" applyNumberFormat="1" applyFont="1" applyFill="1" applyBorder="1" applyAlignment="1">
      <alignment vertical="center" wrapText="1"/>
    </xf>
    <xf numFmtId="44" fontId="0" fillId="19" borderId="2" xfId="2" applyFont="1" applyFill="1" applyBorder="1"/>
    <xf numFmtId="0" fontId="0" fillId="19" borderId="2" xfId="0" applyFill="1" applyBorder="1" applyAlignment="1">
      <alignment wrapText="1"/>
    </xf>
    <xf numFmtId="44" fontId="0" fillId="19" borderId="2" xfId="2" applyFont="1" applyFill="1" applyBorder="1" applyAlignment="1">
      <alignment wrapText="1"/>
    </xf>
    <xf numFmtId="4" fontId="1" fillId="0" borderId="0" xfId="1" applyNumberFormat="1" applyFont="1" applyFill="1"/>
    <xf numFmtId="43" fontId="3" fillId="22" borderId="0" xfId="1" applyFont="1" applyFill="1"/>
    <xf numFmtId="43" fontId="1" fillId="22" borderId="0" xfId="1" applyFont="1" applyFill="1"/>
    <xf numFmtId="0" fontId="0" fillId="7" borderId="30" xfId="0" applyFont="1" applyFill="1" applyBorder="1"/>
    <xf numFmtId="4" fontId="0" fillId="22" borderId="0" xfId="0" applyNumberFormat="1" applyFont="1" applyFill="1"/>
    <xf numFmtId="0" fontId="36" fillId="0" borderId="0" xfId="0" applyFont="1" applyAlignment="1">
      <alignment horizontal="right"/>
    </xf>
    <xf numFmtId="0" fontId="8" fillId="14" borderId="2" xfId="0" applyFont="1" applyFill="1" applyBorder="1" applyAlignment="1">
      <alignment horizontal="center" vertical="center"/>
    </xf>
    <xf numFmtId="10" fontId="36" fillId="0" borderId="0" xfId="0" applyNumberFormat="1" applyFont="1"/>
    <xf numFmtId="4" fontId="36" fillId="0" borderId="0" xfId="0" applyNumberFormat="1" applyFont="1"/>
    <xf numFmtId="44" fontId="2" fillId="0" borderId="0" xfId="0" applyNumberFormat="1" applyFont="1" applyFill="1"/>
    <xf numFmtId="4" fontId="3" fillId="0" borderId="0" xfId="0" applyNumberFormat="1" applyFont="1" applyFill="1"/>
    <xf numFmtId="4" fontId="11" fillId="0" borderId="3" xfId="0" applyNumberFormat="1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20" xfId="0" applyFill="1" applyBorder="1"/>
    <xf numFmtId="0" fontId="8" fillId="5" borderId="1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2" fontId="12" fillId="5" borderId="14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3" fontId="8" fillId="5" borderId="6" xfId="0" applyNumberFormat="1" applyFont="1" applyFill="1" applyBorder="1" applyAlignment="1">
      <alignment horizontal="center" vertical="center"/>
    </xf>
    <xf numFmtId="165" fontId="8" fillId="5" borderId="6" xfId="1" applyNumberFormat="1" applyFont="1" applyFill="1" applyBorder="1" applyAlignment="1">
      <alignment horizontal="center"/>
    </xf>
    <xf numFmtId="165" fontId="8" fillId="5" borderId="14" xfId="1" applyNumberFormat="1" applyFont="1" applyFill="1" applyBorder="1" applyAlignment="1">
      <alignment horizontal="center"/>
    </xf>
    <xf numFmtId="165" fontId="11" fillId="5" borderId="2" xfId="1" applyNumberFormat="1" applyFont="1" applyFill="1" applyBorder="1" applyAlignment="1">
      <alignment horizontal="center"/>
    </xf>
    <xf numFmtId="165" fontId="11" fillId="5" borderId="15" xfId="1" applyNumberFormat="1" applyFont="1" applyFill="1" applyBorder="1" applyAlignment="1">
      <alignment horizontal="center"/>
    </xf>
    <xf numFmtId="165" fontId="14" fillId="5" borderId="0" xfId="1" applyNumberFormat="1" applyFont="1" applyFill="1" applyBorder="1" applyAlignment="1" applyProtection="1"/>
    <xf numFmtId="166" fontId="14" fillId="5" borderId="0" xfId="1" applyNumberFormat="1" applyFont="1" applyFill="1" applyBorder="1" applyAlignment="1" applyProtection="1"/>
    <xf numFmtId="165" fontId="10" fillId="5" borderId="2" xfId="1" applyNumberFormat="1" applyFont="1" applyFill="1" applyBorder="1"/>
    <xf numFmtId="165" fontId="8" fillId="5" borderId="2" xfId="1" applyNumberFormat="1" applyFont="1" applyFill="1" applyBorder="1"/>
    <xf numFmtId="165" fontId="15" fillId="5" borderId="2" xfId="0" applyNumberFormat="1" applyFont="1" applyFill="1" applyBorder="1"/>
    <xf numFmtId="165" fontId="16" fillId="5" borderId="2" xfId="1" applyNumberFormat="1" applyFont="1" applyFill="1" applyBorder="1"/>
    <xf numFmtId="165" fontId="17" fillId="5" borderId="2" xfId="1" applyNumberFormat="1" applyFont="1" applyFill="1" applyBorder="1"/>
    <xf numFmtId="165" fontId="6" fillId="5" borderId="0" xfId="1" applyNumberFormat="1" applyFont="1" applyFill="1"/>
    <xf numFmtId="165" fontId="17" fillId="5" borderId="0" xfId="1" applyNumberFormat="1" applyFont="1" applyFill="1" applyBorder="1"/>
    <xf numFmtId="165" fontId="18" fillId="5" borderId="0" xfId="1" applyNumberFormat="1" applyFont="1" applyFill="1" applyBorder="1" applyAlignment="1" applyProtection="1"/>
    <xf numFmtId="10" fontId="18" fillId="5" borderId="0" xfId="3" applyNumberFormat="1" applyFont="1" applyFill="1" applyBorder="1" applyAlignment="1" applyProtection="1"/>
    <xf numFmtId="43" fontId="18" fillId="5" borderId="0" xfId="1" applyFont="1" applyFill="1" applyBorder="1" applyAlignment="1" applyProtection="1"/>
    <xf numFmtId="167" fontId="18" fillId="5" borderId="4" xfId="1" applyNumberFormat="1" applyFont="1" applyFill="1" applyBorder="1" applyAlignment="1" applyProtection="1"/>
    <xf numFmtId="165" fontId="18" fillId="5" borderId="5" xfId="1" applyNumberFormat="1" applyFont="1" applyFill="1" applyBorder="1" applyAlignment="1" applyProtection="1"/>
    <xf numFmtId="10" fontId="16" fillId="5" borderId="0" xfId="3" applyNumberFormat="1" applyFont="1" applyFill="1"/>
    <xf numFmtId="43" fontId="0" fillId="5" borderId="0" xfId="0" applyNumberFormat="1" applyFont="1" applyFill="1"/>
    <xf numFmtId="168" fontId="2" fillId="5" borderId="0" xfId="0" applyNumberFormat="1" applyFont="1" applyFill="1"/>
    <xf numFmtId="4" fontId="0" fillId="5" borderId="0" xfId="0" applyNumberFormat="1" applyFont="1" applyFill="1"/>
    <xf numFmtId="44" fontId="0" fillId="5" borderId="0" xfId="0" applyNumberFormat="1" applyFont="1" applyFill="1"/>
    <xf numFmtId="0" fontId="0" fillId="5" borderId="0" xfId="0" applyFont="1" applyFill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31" fillId="16" borderId="32" xfId="0" applyFont="1" applyFill="1" applyBorder="1" applyAlignment="1">
      <alignment horizontal="center" vertical="center" wrapText="1"/>
    </xf>
    <xf numFmtId="0" fontId="31" fillId="16" borderId="33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Porcentaje" xfId="3" builtinId="5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iam%20tlajomulco/Documents/papeles%20de%20trabajo/Presupuesto%202016/Plantilla%20propuesta%202016%20con%20el%20CIAV%20y%20CEDI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lantilla 2016"/>
      <sheetName val="Plantilla DIF 2016"/>
      <sheetName val="Plantilla 2016 Eventuales"/>
      <sheetName val="IMSS con incremento"/>
      <sheetName val="Honorarios y asimiliados"/>
      <sheetName val="Hoja1"/>
      <sheetName val="IMSS Sin incremento"/>
    </sheetNames>
    <sheetDataSet>
      <sheetData sheetId="0" refreshError="1"/>
      <sheetData sheetId="1" refreshError="1">
        <row r="3">
          <cell r="G3" t="str">
            <v>1131 SUELDO BASE AL PERSONAL PERMANENTE ANUAL</v>
          </cell>
          <cell r="H3" t="str">
            <v>1321 PRIMAS VACACIONALES</v>
          </cell>
          <cell r="I3" t="str">
            <v>1322 GRATIFICACIÓN DE FIN DE AÑO (Aguinaldo)</v>
          </cell>
          <cell r="P3" t="str">
            <v>1431 CUOTAS A  PENSIONES  (IPEJAL 11.5% MAS 3.5% ADICIONAL)</v>
          </cell>
          <cell r="Q3" t="str">
            <v>1421 CUOTAS PARA LA VIVIENDA (IPEJAL 3% )</v>
          </cell>
          <cell r="R3" t="str">
            <v>1432 CUOTAS PARA EL SISTEMA DE AHORRO PARA EL RETIRO (SEDAR 2%)</v>
          </cell>
        </row>
      </sheetData>
      <sheetData sheetId="2" refreshError="1"/>
      <sheetData sheetId="3" refreshError="1">
        <row r="2">
          <cell r="X2">
            <v>447.68283555726032</v>
          </cell>
        </row>
        <row r="3">
          <cell r="X3">
            <v>415.11423281753434</v>
          </cell>
        </row>
        <row r="4">
          <cell r="X4">
            <v>103.95640773041097</v>
          </cell>
        </row>
        <row r="5">
          <cell r="X5">
            <v>187.78142965479455</v>
          </cell>
        </row>
        <row r="7">
          <cell r="X7">
            <v>142.19064460273972</v>
          </cell>
        </row>
        <row r="8">
          <cell r="X8">
            <v>108.29845384767125</v>
          </cell>
        </row>
        <row r="10">
          <cell r="X10">
            <v>225.98705396383559</v>
          </cell>
        </row>
        <row r="11">
          <cell r="X11">
            <v>135.171459340274</v>
          </cell>
        </row>
        <row r="12">
          <cell r="X12">
            <v>62.817565420273979</v>
          </cell>
        </row>
        <row r="13">
          <cell r="X13">
            <v>57.056317041095902</v>
          </cell>
        </row>
        <row r="14">
          <cell r="X14">
            <v>81.906286937424682</v>
          </cell>
        </row>
        <row r="16">
          <cell r="X16">
            <v>66.16469749479451</v>
          </cell>
        </row>
        <row r="18">
          <cell r="X18">
            <v>81.626632681643841</v>
          </cell>
        </row>
        <row r="19">
          <cell r="X19">
            <v>81.069514931506873</v>
          </cell>
        </row>
        <row r="21">
          <cell r="X21">
            <v>102.73209120657535</v>
          </cell>
        </row>
        <row r="22">
          <cell r="X22">
            <v>83.713067011506865</v>
          </cell>
        </row>
        <row r="23">
          <cell r="X23">
            <v>95.319214283835635</v>
          </cell>
        </row>
        <row r="24">
          <cell r="X24">
            <v>82.332158255342478</v>
          </cell>
        </row>
        <row r="25">
          <cell r="X25">
            <v>93.085452059178081</v>
          </cell>
        </row>
        <row r="26">
          <cell r="X26">
            <v>113.35133520263011</v>
          </cell>
        </row>
        <row r="27">
          <cell r="X27">
            <v>118.88668450915067</v>
          </cell>
        </row>
        <row r="28">
          <cell r="X28">
            <v>77.991191896109612</v>
          </cell>
        </row>
        <row r="29">
          <cell r="X29">
            <v>72.717482506652061</v>
          </cell>
        </row>
        <row r="30">
          <cell r="X30">
            <v>134.81711294246577</v>
          </cell>
        </row>
        <row r="31">
          <cell r="X31">
            <v>73.120454656438369</v>
          </cell>
        </row>
        <row r="32">
          <cell r="X32">
            <v>48.080410126027409</v>
          </cell>
        </row>
        <row r="33">
          <cell r="X33">
            <v>31.879612092493147</v>
          </cell>
        </row>
        <row r="35">
          <cell r="X35">
            <v>94.510210191780828</v>
          </cell>
        </row>
        <row r="36">
          <cell r="X36">
            <v>134.45234459178084</v>
          </cell>
        </row>
        <row r="37">
          <cell r="X37">
            <v>61.941607452054789</v>
          </cell>
        </row>
        <row r="38">
          <cell r="X38">
            <v>51.519654575342472</v>
          </cell>
        </row>
        <row r="39">
          <cell r="X39">
            <v>58.033375123287669</v>
          </cell>
        </row>
        <row r="40">
          <cell r="X40">
            <v>58.710802060273963</v>
          </cell>
        </row>
        <row r="41">
          <cell r="X41">
            <v>57.069344482191781</v>
          </cell>
        </row>
        <row r="42">
          <cell r="X42">
            <v>103.62941895890411</v>
          </cell>
        </row>
        <row r="44">
          <cell r="X44">
            <v>80.023695693150714</v>
          </cell>
        </row>
        <row r="45">
          <cell r="X45">
            <v>29.894102356164382</v>
          </cell>
        </row>
        <row r="46">
          <cell r="X46">
            <v>117.01381194082191</v>
          </cell>
        </row>
      </sheetData>
      <sheetData sheetId="4" refreshError="1"/>
      <sheetData sheetId="5" refreshError="1"/>
      <sheetData sheetId="6" refreshError="1">
        <row r="2">
          <cell r="X2">
            <v>341.48769534794525</v>
          </cell>
        </row>
        <row r="3">
          <cell r="X3">
            <v>341.48769534794525</v>
          </cell>
        </row>
        <row r="4">
          <cell r="X4">
            <v>82.189507775342477</v>
          </cell>
        </row>
        <row r="5">
          <cell r="X5">
            <v>152.04369271232878</v>
          </cell>
        </row>
        <row r="7">
          <cell r="X7">
            <v>114.05137183561644</v>
          </cell>
        </row>
        <row r="8">
          <cell r="X8">
            <v>85.807879539726017</v>
          </cell>
        </row>
        <row r="10">
          <cell r="X10">
            <v>183.88171296986303</v>
          </cell>
        </row>
        <row r="11">
          <cell r="X11">
            <v>108.20205078356166</v>
          </cell>
        </row>
        <row r="12">
          <cell r="X12">
            <v>47.907139183561647</v>
          </cell>
        </row>
        <row r="13">
          <cell r="X13">
            <v>57.056317041095902</v>
          </cell>
        </row>
        <row r="14">
          <cell r="X14">
            <v>63.814407114520556</v>
          </cell>
        </row>
        <row r="16">
          <cell r="X16">
            <v>50.69641591232876</v>
          </cell>
        </row>
        <row r="18">
          <cell r="X18">
            <v>63.581361901369888</v>
          </cell>
        </row>
        <row r="19">
          <cell r="X19">
            <v>63.117097109589039</v>
          </cell>
        </row>
        <row r="21">
          <cell r="X21">
            <v>81.169244005479456</v>
          </cell>
        </row>
        <row r="22">
          <cell r="X22">
            <v>65.320057176255716</v>
          </cell>
        </row>
        <row r="23">
          <cell r="X23">
            <v>74.991846569863014</v>
          </cell>
        </row>
        <row r="24">
          <cell r="X24">
            <v>64.169299879452069</v>
          </cell>
        </row>
        <row r="25">
          <cell r="X25">
            <v>73.13037804931507</v>
          </cell>
        </row>
        <row r="26">
          <cell r="X26">
            <v>90.018614002191754</v>
          </cell>
        </row>
        <row r="27">
          <cell r="X27">
            <v>94.631405090958907</v>
          </cell>
        </row>
        <row r="28">
          <cell r="X28">
            <v>60.551827913424667</v>
          </cell>
        </row>
        <row r="29">
          <cell r="X29">
            <v>65.357299209863015</v>
          </cell>
        </row>
        <row r="30">
          <cell r="X30">
            <v>107.90676211872146</v>
          </cell>
        </row>
        <row r="31">
          <cell r="X31">
            <v>56.492880213698641</v>
          </cell>
        </row>
        <row r="32">
          <cell r="X32">
            <v>35.626176438356161</v>
          </cell>
        </row>
        <row r="33">
          <cell r="X33">
            <v>27.544456233789944</v>
          </cell>
        </row>
        <row r="35">
          <cell r="X35">
            <v>74.317676493150685</v>
          </cell>
        </row>
        <row r="36">
          <cell r="X36">
            <v>122.51920854794523</v>
          </cell>
        </row>
        <row r="37">
          <cell r="X37">
            <v>47.177174210045671</v>
          </cell>
        </row>
        <row r="38">
          <cell r="X38">
            <v>38.492213479452055</v>
          </cell>
        </row>
        <row r="39">
          <cell r="X39">
            <v>43.920313936073057</v>
          </cell>
        </row>
        <row r="40">
          <cell r="X40">
            <v>44.484836383561635</v>
          </cell>
        </row>
        <row r="41">
          <cell r="X41">
            <v>43.116955068493148</v>
          </cell>
        </row>
        <row r="42">
          <cell r="X42">
            <v>81.917017132420085</v>
          </cell>
        </row>
        <row r="44">
          <cell r="X44">
            <v>62.245581077625587</v>
          </cell>
        </row>
        <row r="45">
          <cell r="X45">
            <v>20.470919963470319</v>
          </cell>
        </row>
        <row r="46">
          <cell r="X46">
            <v>93.07067795068491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897"/>
  <sheetViews>
    <sheetView workbookViewId="0">
      <selection activeCell="C12" sqref="C12"/>
    </sheetView>
  </sheetViews>
  <sheetFormatPr baseColWidth="10" defaultColWidth="11.42578125" defaultRowHeight="12.75"/>
  <cols>
    <col min="1" max="1" width="2.42578125" style="118" customWidth="1"/>
    <col min="2" max="2" width="71.28515625" style="118" customWidth="1"/>
    <col min="3" max="3" width="16" style="117" customWidth="1"/>
    <col min="4" max="4" width="5.85546875" style="117" customWidth="1"/>
    <col min="5" max="5" width="11.7109375" style="117" bestFit="1" customWidth="1"/>
    <col min="6" max="10" width="11.42578125" style="118"/>
    <col min="11" max="12" width="5.7109375" style="118" customWidth="1"/>
    <col min="13" max="25" width="11.42578125" style="118"/>
    <col min="26" max="26" width="11.5703125" style="118" bestFit="1" customWidth="1"/>
    <col min="27" max="16384" width="11.42578125" style="118"/>
  </cols>
  <sheetData>
    <row r="1" spans="2:8">
      <c r="B1" s="119"/>
      <c r="C1" s="119"/>
    </row>
    <row r="2" spans="2:8">
      <c r="B2" s="260"/>
      <c r="C2" s="119"/>
    </row>
    <row r="3" spans="2:8" ht="15">
      <c r="B3" s="359" t="s">
        <v>184</v>
      </c>
      <c r="C3" s="359"/>
    </row>
    <row r="4" spans="2:8" ht="15.75">
      <c r="B4" s="357" t="s">
        <v>270</v>
      </c>
      <c r="C4" s="357"/>
    </row>
    <row r="5" spans="2:8" ht="15.75">
      <c r="B5" s="357" t="s">
        <v>54</v>
      </c>
      <c r="C5" s="357"/>
    </row>
    <row r="6" spans="2:8" ht="15.75">
      <c r="B6" s="358" t="s">
        <v>55</v>
      </c>
      <c r="C6" s="358"/>
    </row>
    <row r="7" spans="2:8" ht="19.5" customHeight="1">
      <c r="B7" s="120" t="s">
        <v>56</v>
      </c>
      <c r="C7" s="121" t="s">
        <v>57</v>
      </c>
      <c r="F7" s="321"/>
    </row>
    <row r="8" spans="2:8" ht="16.5" customHeight="1">
      <c r="B8" s="122" t="str">
        <f>+'[1]Plantilla DIF 2016'!G3</f>
        <v>1131 SUELDO BASE AL PERSONAL PERMANENTE ANUAL</v>
      </c>
      <c r="C8" s="112">
        <f>'PLANTILLA (2)'!J160</f>
        <v>8729280.0000000037</v>
      </c>
      <c r="E8" s="290"/>
      <c r="F8" s="322"/>
    </row>
    <row r="9" spans="2:8" ht="16.5" customHeight="1">
      <c r="B9" s="122" t="str">
        <f>+'[1]Plantilla DIF 2016'!H3</f>
        <v>1321 PRIMAS VACACIONALES</v>
      </c>
      <c r="C9" s="112">
        <f>'PLANTILLA (2)'!L160</f>
        <v>121239.99999999996</v>
      </c>
      <c r="E9" s="290"/>
      <c r="F9" s="322"/>
    </row>
    <row r="10" spans="2:8" ht="22.5" customHeight="1">
      <c r="B10" s="122" t="str">
        <f>+'[1]Plantilla DIF 2016'!I3</f>
        <v>1322 GRATIFICACIÓN DE FIN DE AÑO (Aguinaldo)</v>
      </c>
      <c r="C10" s="112">
        <f>'PLANTILLA (2)'!M160</f>
        <v>1212400</v>
      </c>
      <c r="E10" s="290"/>
      <c r="F10" s="322"/>
    </row>
    <row r="11" spans="2:8" ht="22.5" customHeight="1">
      <c r="B11" s="122" t="s">
        <v>8</v>
      </c>
      <c r="C11" s="112">
        <f>'PLANTILLA (2)'!R160</f>
        <v>222303.55000000005</v>
      </c>
      <c r="E11" s="290"/>
      <c r="F11" s="322"/>
    </row>
    <row r="12" spans="2:8" ht="22.5" customHeight="1">
      <c r="B12" s="122" t="s">
        <v>201</v>
      </c>
      <c r="C12" s="112">
        <f>'PLANTILLA (2)'!BH160</f>
        <v>170100</v>
      </c>
      <c r="E12" s="290"/>
      <c r="F12" s="322"/>
    </row>
    <row r="13" spans="2:8" ht="22.5" customHeight="1">
      <c r="B13" s="122" t="s">
        <v>195</v>
      </c>
      <c r="C13" s="112">
        <f>IMSS!AU50</f>
        <v>549400</v>
      </c>
      <c r="E13" s="290"/>
      <c r="F13" s="322"/>
    </row>
    <row r="14" spans="2:8" ht="16.5" customHeight="1">
      <c r="B14" s="122" t="str">
        <f>+'[1]Plantilla DIF 2016'!Q3</f>
        <v>1421 CUOTAS PARA LA VIVIENDA (IPEJAL 3% )</v>
      </c>
      <c r="C14" s="112">
        <f>'PLANTILLA (2)'!U160</f>
        <v>261878.39999999997</v>
      </c>
      <c r="E14" s="290"/>
      <c r="F14" s="322"/>
      <c r="G14" s="123"/>
      <c r="H14" s="123"/>
    </row>
    <row r="15" spans="2:8" ht="30" customHeight="1">
      <c r="B15" s="122" t="str">
        <f>+'[1]Plantilla DIF 2016'!R3</f>
        <v>1432 CUOTAS PARA EL SISTEMA DE AHORRO PARA EL RETIRO (SEDAR 2%)</v>
      </c>
      <c r="C15" s="112">
        <f>'PLANTILLA (2)'!V160</f>
        <v>174585.59999999998</v>
      </c>
      <c r="E15" s="290"/>
      <c r="F15" s="322"/>
      <c r="G15" s="123"/>
      <c r="H15" s="123"/>
    </row>
    <row r="16" spans="2:8" ht="25.5" customHeight="1">
      <c r="B16" s="122" t="str">
        <f>+'[1]Plantilla DIF 2016'!P3</f>
        <v>1431 CUOTAS A  PENSIONES  (IPEJAL 11.5% MAS 3.5% ADICIONAL)</v>
      </c>
      <c r="C16" s="112">
        <f>'PLANTILLA (2)'!T160</f>
        <v>1527623.9999999998</v>
      </c>
      <c r="E16" s="290"/>
      <c r="F16" s="322"/>
    </row>
    <row r="17" spans="1:31" ht="21" customHeight="1">
      <c r="B17" s="124" t="s">
        <v>58</v>
      </c>
      <c r="C17" s="125">
        <f>SUM(C8:C16)</f>
        <v>12968811.550000004</v>
      </c>
      <c r="E17" s="290"/>
      <c r="F17" s="290"/>
      <c r="G17" s="117"/>
      <c r="H17" s="117"/>
    </row>
    <row r="18" spans="1:31" s="117" customFormat="1" ht="23.25" customHeight="1">
      <c r="A18" s="118"/>
      <c r="B18" s="126" t="s">
        <v>59</v>
      </c>
      <c r="C18" s="125">
        <f>SUM(C17)</f>
        <v>12968811.550000004</v>
      </c>
      <c r="E18" s="290"/>
      <c r="F18" s="322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</row>
    <row r="20" spans="1:31" s="117" customFormat="1">
      <c r="A20" s="118"/>
      <c r="B20" s="319" t="s">
        <v>260</v>
      </c>
      <c r="C20" s="127">
        <f>'PLANTILLA (2)'!L244</f>
        <v>1966547.9999999995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</row>
    <row r="21" spans="1:31" s="117" customFormat="1">
      <c r="A21" s="118"/>
      <c r="B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</row>
    <row r="22" spans="1:31" ht="15">
      <c r="B22" s="359"/>
      <c r="C22" s="359"/>
    </row>
    <row r="2894" spans="12:12">
      <c r="L2894" s="118" t="s">
        <v>60</v>
      </c>
    </row>
    <row r="2897" spans="22:26">
      <c r="V2897" s="128" t="s">
        <v>61</v>
      </c>
      <c r="X2897" s="128" t="s">
        <v>61</v>
      </c>
      <c r="Z2897" s="129">
        <f>+(W2894+Y2894)/365*5</f>
        <v>0</v>
      </c>
    </row>
  </sheetData>
  <mergeCells count="5">
    <mergeCell ref="B4:C4"/>
    <mergeCell ref="B5:C5"/>
    <mergeCell ref="B6:C6"/>
    <mergeCell ref="B3:C3"/>
    <mergeCell ref="B22:C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255"/>
  <sheetViews>
    <sheetView tabSelected="1" zoomScaleNormal="100" workbookViewId="0">
      <selection sqref="A1:BI257"/>
    </sheetView>
  </sheetViews>
  <sheetFormatPr baseColWidth="10" defaultColWidth="11.42578125" defaultRowHeight="15" outlineLevelCol="1"/>
  <cols>
    <col min="1" max="1" width="9.42578125" style="1" customWidth="1"/>
    <col min="2" max="2" width="36.85546875" style="1" customWidth="1"/>
    <col min="3" max="3" width="28.85546875" style="1" customWidth="1"/>
    <col min="4" max="4" width="6.7109375" style="1" customWidth="1"/>
    <col min="5" max="5" width="9.5703125" style="1" customWidth="1"/>
    <col min="6" max="6" width="10.7109375" style="1" customWidth="1"/>
    <col min="7" max="7" width="11.28515625" style="1" customWidth="1"/>
    <col min="8" max="8" width="15.5703125" style="1" customWidth="1"/>
    <col min="9" max="9" width="16" style="1" customWidth="1"/>
    <col min="10" max="10" width="19" style="1" customWidth="1"/>
    <col min="11" max="11" width="15.7109375" style="3" hidden="1" customWidth="1"/>
    <col min="12" max="12" width="19.140625" style="3" customWidth="1"/>
    <col min="13" max="13" width="21.140625" style="3" customWidth="1"/>
    <col min="14" max="14" width="12" style="4" customWidth="1"/>
    <col min="15" max="15" width="16.42578125" style="3" customWidth="1"/>
    <col min="16" max="16" width="16.42578125" style="3" hidden="1" customWidth="1"/>
    <col min="17" max="17" width="12.140625" style="1" hidden="1" customWidth="1"/>
    <col min="18" max="18" width="17.5703125" style="1" customWidth="1"/>
    <col min="19" max="19" width="12.28515625" style="1" hidden="1" customWidth="1"/>
    <col min="20" max="20" width="13.28515625" style="1" hidden="1" customWidth="1"/>
    <col min="21" max="21" width="13" style="1" hidden="1" customWidth="1"/>
    <col min="22" max="22" width="13.7109375" style="1" hidden="1" customWidth="1"/>
    <col min="23" max="23" width="13.140625" style="5" hidden="1" customWidth="1"/>
    <col min="24" max="24" width="12.140625" style="5" hidden="1" customWidth="1" outlineLevel="1"/>
    <col min="25" max="25" width="8.85546875" style="5" hidden="1" customWidth="1" outlineLevel="1"/>
    <col min="26" max="26" width="6.7109375" style="5" hidden="1" customWidth="1" outlineLevel="1"/>
    <col min="27" max="27" width="9.7109375" style="5" hidden="1" customWidth="1" outlineLevel="1"/>
    <col min="28" max="28" width="10.5703125" style="5" hidden="1" customWidth="1" outlineLevel="1"/>
    <col min="29" max="29" width="9.85546875" style="5" hidden="1" customWidth="1" outlineLevel="1"/>
    <col min="30" max="30" width="7" style="5" hidden="1" customWidth="1" outlineLevel="1"/>
    <col min="31" max="31" width="11.5703125" style="1" hidden="1" customWidth="1" outlineLevel="1"/>
    <col min="32" max="32" width="11" style="6" hidden="1" customWidth="1" outlineLevel="1" collapsed="1"/>
    <col min="33" max="33" width="10" style="7" hidden="1" customWidth="1" outlineLevel="1"/>
    <col min="34" max="34" width="14.5703125" style="8" hidden="1" customWidth="1" outlineLevel="1"/>
    <col min="35" max="35" width="9.7109375" style="6" hidden="1" customWidth="1" outlineLevel="1"/>
    <col min="36" max="36" width="9.140625" style="6" hidden="1" customWidth="1" outlineLevel="1"/>
    <col min="37" max="37" width="9.7109375" style="6" hidden="1" customWidth="1" outlineLevel="1"/>
    <col min="38" max="38" width="8.7109375" style="6" hidden="1" customWidth="1" outlineLevel="1"/>
    <col min="39" max="39" width="7.85546875" style="6" hidden="1" customWidth="1" outlineLevel="1"/>
    <col min="40" max="40" width="8" style="6" hidden="1" customWidth="1" outlineLevel="1"/>
    <col min="41" max="41" width="10" style="6" hidden="1" customWidth="1" outlineLevel="1"/>
    <col min="42" max="42" width="8.5703125" style="6" hidden="1" customWidth="1" outlineLevel="1"/>
    <col min="43" max="43" width="9.5703125" style="6" hidden="1" customWidth="1" outlineLevel="1"/>
    <col min="44" max="44" width="8.7109375" style="6" hidden="1" customWidth="1" outlineLevel="1"/>
    <col min="45" max="45" width="9.85546875" style="6" hidden="1" customWidth="1" outlineLevel="1"/>
    <col min="46" max="46" width="7.85546875" style="6" hidden="1" customWidth="1" outlineLevel="1"/>
    <col min="47" max="47" width="7.28515625" style="6" hidden="1" customWidth="1" outlineLevel="1"/>
    <col min="48" max="48" width="10" style="6" hidden="1" customWidth="1" outlineLevel="1"/>
    <col min="49" max="49" width="1.85546875" style="1" hidden="1" customWidth="1" collapsed="1"/>
    <col min="50" max="50" width="9.42578125" style="1" hidden="1" customWidth="1" outlineLevel="1"/>
    <col min="51" max="51" width="11.7109375" style="1" hidden="1" customWidth="1" outlineLevel="1"/>
    <col min="52" max="52" width="11.140625" style="1" hidden="1" customWidth="1" outlineLevel="1"/>
    <col min="53" max="53" width="15.7109375" style="69" hidden="1" customWidth="1" outlineLevel="1"/>
    <col min="54" max="57" width="11.42578125" style="1" hidden="1" customWidth="1" outlineLevel="1"/>
    <col min="58" max="58" width="15.85546875" style="1" hidden="1" customWidth="1" outlineLevel="1"/>
    <col min="59" max="59" width="13.140625" style="1" hidden="1" customWidth="1" outlineLevel="1"/>
    <col min="60" max="60" width="10.28515625" style="1" customWidth="1" outlineLevel="1"/>
    <col min="61" max="61" width="13.7109375" style="1" customWidth="1" outlineLevel="1"/>
    <col min="62" max="62" width="4" style="1" customWidth="1"/>
    <col min="63" max="63" width="11.42578125" style="1" customWidth="1"/>
    <col min="64" max="16384" width="11.42578125" style="1"/>
  </cols>
  <sheetData>
    <row r="1" spans="1:61" ht="15.75" thickBot="1">
      <c r="B1" s="360" t="s">
        <v>184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2"/>
      <c r="BA1" s="9"/>
    </row>
    <row r="2" spans="1:61" ht="15.75" thickBot="1">
      <c r="B2" s="360" t="s">
        <v>265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2"/>
      <c r="BA2" s="9"/>
    </row>
    <row r="3" spans="1:61" ht="15.75" thickBot="1"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AA3" s="363"/>
      <c r="AB3" s="363"/>
      <c r="AC3" s="363"/>
      <c r="AD3" s="363"/>
      <c r="BA3" s="10"/>
      <c r="BB3" s="363"/>
      <c r="BC3" s="363"/>
      <c r="BD3" s="363"/>
      <c r="BE3" s="363"/>
      <c r="BF3" s="363"/>
    </row>
    <row r="4" spans="1:61" ht="85.5" customHeight="1" thickBot="1">
      <c r="A4" s="141" t="s">
        <v>62</v>
      </c>
      <c r="B4" s="142" t="s">
        <v>0</v>
      </c>
      <c r="C4" s="142" t="s">
        <v>1</v>
      </c>
      <c r="D4" s="142" t="s">
        <v>95</v>
      </c>
      <c r="E4" s="142" t="s">
        <v>186</v>
      </c>
      <c r="F4" s="142" t="s">
        <v>185</v>
      </c>
      <c r="G4" s="142" t="s">
        <v>2</v>
      </c>
      <c r="H4" s="142" t="s">
        <v>3</v>
      </c>
      <c r="I4" s="143" t="s">
        <v>94</v>
      </c>
      <c r="J4" s="143" t="s">
        <v>4</v>
      </c>
      <c r="K4" s="143" t="s">
        <v>123</v>
      </c>
      <c r="L4" s="143" t="s">
        <v>124</v>
      </c>
      <c r="M4" s="143" t="s">
        <v>5</v>
      </c>
      <c r="N4" s="143" t="s">
        <v>125</v>
      </c>
      <c r="O4" s="143" t="s">
        <v>126</v>
      </c>
      <c r="P4" s="143" t="s">
        <v>6</v>
      </c>
      <c r="Q4" s="143" t="s">
        <v>7</v>
      </c>
      <c r="R4" s="143" t="s">
        <v>8</v>
      </c>
      <c r="S4" s="143" t="s">
        <v>9</v>
      </c>
      <c r="T4" s="143" t="s">
        <v>127</v>
      </c>
      <c r="U4" s="143" t="s">
        <v>11</v>
      </c>
      <c r="V4" s="143" t="s">
        <v>12</v>
      </c>
      <c r="W4" s="144" t="s">
        <v>13</v>
      </c>
      <c r="X4" s="13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2" t="s">
        <v>20</v>
      </c>
      <c r="AE4" s="13" t="s">
        <v>21</v>
      </c>
      <c r="AF4" s="14" t="s">
        <v>22</v>
      </c>
      <c r="AG4" s="15" t="s">
        <v>23</v>
      </c>
      <c r="AH4" s="16" t="s">
        <v>24</v>
      </c>
      <c r="AI4" s="14" t="s">
        <v>25</v>
      </c>
      <c r="AJ4" s="14" t="s">
        <v>26</v>
      </c>
      <c r="AK4" s="14" t="s">
        <v>27</v>
      </c>
      <c r="AL4" s="14" t="s">
        <v>14</v>
      </c>
      <c r="AM4" s="14" t="s">
        <v>15</v>
      </c>
      <c r="AN4" s="14" t="s">
        <v>16</v>
      </c>
      <c r="AO4" s="14" t="s">
        <v>28</v>
      </c>
      <c r="AP4" s="14" t="s">
        <v>14</v>
      </c>
      <c r="AQ4" s="14" t="s">
        <v>15</v>
      </c>
      <c r="AR4" s="14" t="s">
        <v>16</v>
      </c>
      <c r="AS4" s="14" t="s">
        <v>29</v>
      </c>
      <c r="AT4" s="14" t="s">
        <v>30</v>
      </c>
      <c r="AU4" s="14" t="s">
        <v>31</v>
      </c>
      <c r="AV4" s="14" t="s">
        <v>32</v>
      </c>
      <c r="AX4" s="11" t="s">
        <v>14</v>
      </c>
      <c r="AY4" s="11" t="s">
        <v>15</v>
      </c>
      <c r="AZ4" s="11" t="s">
        <v>16</v>
      </c>
      <c r="BA4" s="11" t="s">
        <v>33</v>
      </c>
      <c r="BB4" s="11" t="s">
        <v>17</v>
      </c>
      <c r="BC4" s="11" t="s">
        <v>18</v>
      </c>
      <c r="BD4" s="11" t="s">
        <v>19</v>
      </c>
      <c r="BE4" s="12" t="s">
        <v>20</v>
      </c>
      <c r="BF4" s="13" t="s">
        <v>34</v>
      </c>
      <c r="BG4" s="17" t="s">
        <v>35</v>
      </c>
      <c r="BH4" s="325" t="s">
        <v>200</v>
      </c>
      <c r="BI4" s="325" t="s">
        <v>271</v>
      </c>
    </row>
    <row r="5" spans="1:61" s="42" customFormat="1">
      <c r="A5" s="145" t="s">
        <v>70</v>
      </c>
      <c r="B5" s="146" t="s">
        <v>63</v>
      </c>
      <c r="C5" s="146" t="s">
        <v>89</v>
      </c>
      <c r="D5" s="147">
        <v>1</v>
      </c>
      <c r="E5" s="147" t="s">
        <v>187</v>
      </c>
      <c r="F5" s="147" t="s">
        <v>188</v>
      </c>
      <c r="G5" s="285">
        <v>1659.83</v>
      </c>
      <c r="H5" s="285">
        <f>G5*1.1916</f>
        <v>1977.8534279999999</v>
      </c>
      <c r="I5" s="244">
        <f>G5*30</f>
        <v>49794.899999999994</v>
      </c>
      <c r="J5" s="164">
        <f>I5*12</f>
        <v>597538.79999999993</v>
      </c>
      <c r="K5" s="164">
        <v>26986.424746666667</v>
      </c>
      <c r="L5" s="164">
        <f>G5*20*0.25</f>
        <v>8299.15</v>
      </c>
      <c r="M5" s="243">
        <f>G5*50</f>
        <v>82991.5</v>
      </c>
      <c r="N5" s="164">
        <f>103.74*30</f>
        <v>3112.2</v>
      </c>
      <c r="O5" s="164">
        <f>M5-N5</f>
        <v>79879.3</v>
      </c>
      <c r="P5" s="164">
        <v>0</v>
      </c>
      <c r="Q5" s="164">
        <v>67466.061866666671</v>
      </c>
      <c r="R5" s="164">
        <v>23963.79</v>
      </c>
      <c r="S5" s="164">
        <v>0</v>
      </c>
      <c r="T5" s="164">
        <f>J5*0.175</f>
        <v>104569.28999999998</v>
      </c>
      <c r="U5" s="164">
        <f>J5*0.03</f>
        <v>17926.163999999997</v>
      </c>
      <c r="V5" s="164">
        <f>J5*0.02</f>
        <v>11950.775999999998</v>
      </c>
      <c r="W5" s="165">
        <f>+J5+K5+M5+R5+T5+U5+V5+S5+L5</f>
        <v>874225.89474666666</v>
      </c>
      <c r="X5" s="26">
        <f t="shared" ref="X5:X42" si="0">VLOOKUP(I5,$AF$164:$AI$173,1)</f>
        <v>32736.84</v>
      </c>
      <c r="Y5" s="26">
        <f t="shared" ref="Y5:Y42" si="1">VLOOKUP(I5,$AF$164:$AI$173,3)</f>
        <v>6141.95</v>
      </c>
      <c r="Z5" s="27">
        <f t="shared" ref="Z5:Z42" si="2">VLOOKUP(I5,$AF$164:$AI$173,4)</f>
        <v>0.3</v>
      </c>
      <c r="AA5" s="28">
        <f>(((I5-X5)*Z5)+Y5)</f>
        <v>11259.367999999999</v>
      </c>
      <c r="AB5" s="28">
        <f>+I5*0.115</f>
        <v>5726.4134999999997</v>
      </c>
      <c r="AC5" s="23">
        <f>+'[1]IMSS con incremento'!$X$5</f>
        <v>187.78142965479455</v>
      </c>
      <c r="AD5" s="28"/>
      <c r="AE5" s="29">
        <f>+I5-AA5-AB5-AC5-AD5</f>
        <v>32621.337070345195</v>
      </c>
      <c r="AF5" s="30">
        <f>+I5</f>
        <v>49794.899999999994</v>
      </c>
      <c r="AG5" s="31">
        <f>(AF5/30*50)</f>
        <v>82991.499999999985</v>
      </c>
      <c r="AH5" s="32">
        <f>73.04*30</f>
        <v>2191.2000000000003</v>
      </c>
      <c r="AI5" s="33">
        <f>+AG5-AH5</f>
        <v>80800.299999999988</v>
      </c>
      <c r="AJ5" s="33">
        <f>(+AI5/365)*30.4</f>
        <v>6729.6688219178068</v>
      </c>
      <c r="AK5" s="33">
        <f>+AF5+AJ5</f>
        <v>56524.568821917797</v>
      </c>
      <c r="AL5" s="34">
        <f t="shared" ref="AL5:AL15" si="3">IF(AG5&gt;0,VLOOKUP(AK5,$AF$164:$AI$173,1),0)</f>
        <v>32736.84</v>
      </c>
      <c r="AM5" s="34">
        <f t="shared" ref="AM5:AM15" si="4">IF(AG5&gt;0,VLOOKUP(AK5,$AF$164:$AI$173,3),0)</f>
        <v>6141.95</v>
      </c>
      <c r="AN5" s="35">
        <f t="shared" ref="AN5:AN15" si="5">IF(AI5&gt;0,VLOOKUP(AK5,$AF$164:$AI$173,4),0)</f>
        <v>0.3</v>
      </c>
      <c r="AO5" s="36">
        <f>+(AK5-AL5)*AN5+AM5</f>
        <v>13278.26864657534</v>
      </c>
      <c r="AP5" s="37">
        <f t="shared" ref="AP5:AP42" si="6">IF(AF5&gt;0,VLOOKUP(AF5,$AF$164:$AI$173,1),0)</f>
        <v>32736.84</v>
      </c>
      <c r="AQ5" s="36">
        <f t="shared" ref="AQ5:AQ42" si="7">IF(AF5&gt;0,VLOOKUP(AF5,$AF$164:$AI$173,3),0)</f>
        <v>6141.95</v>
      </c>
      <c r="AR5" s="35">
        <f t="shared" ref="AR5:AR42" si="8">IF(AF5&gt;0,VLOOKUP(AF5,$AF$164:$AI$173,4),0)</f>
        <v>0.3</v>
      </c>
      <c r="AS5" s="38">
        <f>+(AF5-AP5)*AR5+AQ5</f>
        <v>11259.367999999999</v>
      </c>
      <c r="AT5" s="199">
        <f>+AO5-AS5</f>
        <v>2018.9006465753409</v>
      </c>
      <c r="AU5" s="39">
        <f>+AT5/AJ5</f>
        <v>0.29999999999999982</v>
      </c>
      <c r="AV5" s="30">
        <f>+AI5*AU5</f>
        <v>24240.089999999982</v>
      </c>
      <c r="AW5" s="40"/>
      <c r="AX5" s="26">
        <f t="shared" ref="AX5:AX15" si="9">VLOOKUP(BA5,$AF$164:$AI$173,1)</f>
        <v>10298.36</v>
      </c>
      <c r="AY5" s="26">
        <f t="shared" ref="AY5:AY15" si="10">VLOOKUP(BA5,$AF$164:$AI$173,3)</f>
        <v>1090.6099999999999</v>
      </c>
      <c r="AZ5" s="27">
        <f t="shared" ref="AZ5:AZ15" si="11">VLOOKUP(BA5,$AF$164:$AI$173,4)</f>
        <v>0.21359999999999998</v>
      </c>
      <c r="BA5" s="23">
        <v>16800</v>
      </c>
      <c r="BB5" s="28">
        <f t="shared" ref="BB5:BB60" si="12">(((BA5-AX5)*AZ5)+AY5)</f>
        <v>2479.3603039999998</v>
      </c>
      <c r="BC5" s="28">
        <f t="shared" ref="BC5:BC60" si="13">+BA5*0.115</f>
        <v>1932</v>
      </c>
      <c r="BD5" s="23">
        <f>+'[1]IMSS Sin incremento'!$X$5</f>
        <v>152.04369271232878</v>
      </c>
      <c r="BE5" s="28"/>
      <c r="BF5" s="29">
        <f t="shared" ref="BF5:BF60" si="14">+BA5-BB5-BC5-BD5-BE5</f>
        <v>12236.596003287672</v>
      </c>
      <c r="BG5" s="41">
        <f>+AE5-BF5</f>
        <v>20384.741067057523</v>
      </c>
      <c r="BH5" s="286"/>
      <c r="BI5" s="228">
        <f>J5+L5+M5+R5+T5+U5+V5+BH5+IMSS!AU2</f>
        <v>870039.47</v>
      </c>
    </row>
    <row r="6" spans="1:61">
      <c r="A6" s="148" t="s">
        <v>197</v>
      </c>
      <c r="B6" s="149" t="s">
        <v>196</v>
      </c>
      <c r="C6" s="149" t="s">
        <v>90</v>
      </c>
      <c r="D6" s="150">
        <v>1</v>
      </c>
      <c r="E6" s="147" t="s">
        <v>187</v>
      </c>
      <c r="F6" s="147" t="s">
        <v>188</v>
      </c>
      <c r="G6" s="166">
        <v>466.31</v>
      </c>
      <c r="H6" s="163">
        <f t="shared" ref="H6:H52" si="15">G6*1.1916</f>
        <v>555.65499599999998</v>
      </c>
      <c r="I6" s="244">
        <f t="shared" ref="I6:I52" si="16">G6*30</f>
        <v>13989.3</v>
      </c>
      <c r="J6" s="164">
        <f t="shared" ref="J6:J52" si="17">I6*12</f>
        <v>167871.59999999998</v>
      </c>
      <c r="K6" s="167">
        <v>8662.9670400000014</v>
      </c>
      <c r="L6" s="164">
        <f t="shared" ref="L6:L52" si="18">G6*20*0.25</f>
        <v>2331.5500000000002</v>
      </c>
      <c r="M6" s="243">
        <f t="shared" ref="M6:M52" si="19">G6*50</f>
        <v>23315.5</v>
      </c>
      <c r="N6" s="164">
        <f t="shared" ref="N6:N52" si="20">103.74*30</f>
        <v>3112.2</v>
      </c>
      <c r="O6" s="164">
        <f t="shared" ref="O6:O52" si="21">M6-N6</f>
        <v>20203.3</v>
      </c>
      <c r="P6" s="167">
        <v>0</v>
      </c>
      <c r="Q6" s="167">
        <v>21657.417600000001</v>
      </c>
      <c r="R6" s="167">
        <v>4315.42</v>
      </c>
      <c r="S6" s="167">
        <v>0</v>
      </c>
      <c r="T6" s="164">
        <f t="shared" ref="T6:T52" si="22">J6*0.175</f>
        <v>29377.529999999995</v>
      </c>
      <c r="U6" s="164">
        <f t="shared" ref="U6:U52" si="23">J6*0.03</f>
        <v>5036.1479999999992</v>
      </c>
      <c r="V6" s="164">
        <f t="shared" ref="V6:V52" si="24">J6*0.02</f>
        <v>3357.4319999999998</v>
      </c>
      <c r="W6" s="165">
        <f>+J6+K6+M6+R6+T6+U6+V6+S6+L6</f>
        <v>244268.14703999995</v>
      </c>
      <c r="X6" s="26">
        <f t="shared" si="0"/>
        <v>10298.36</v>
      </c>
      <c r="Y6" s="26">
        <f t="shared" si="1"/>
        <v>1090.6099999999999</v>
      </c>
      <c r="Z6" s="27">
        <f t="shared" si="2"/>
        <v>0.21359999999999998</v>
      </c>
      <c r="AA6" s="28">
        <f t="shared" ref="AA6:AA60" si="25">(((I6-X6)*Z6)+Y6)</f>
        <v>1878.9947839999995</v>
      </c>
      <c r="AB6" s="28">
        <f t="shared" ref="AB6:AB60" si="26">+I6*0.115</f>
        <v>1608.7694999999999</v>
      </c>
      <c r="AC6" s="23">
        <f>+'[1]IMSS con incremento'!$X$5</f>
        <v>187.78142965479455</v>
      </c>
      <c r="AD6" s="28"/>
      <c r="AE6" s="29">
        <f t="shared" ref="AE6:AE60" si="27">+I6-AA6-AB6-AC6-AD6</f>
        <v>10313.754286345205</v>
      </c>
      <c r="AF6" s="30">
        <f>+I6</f>
        <v>13989.3</v>
      </c>
      <c r="AG6" s="31">
        <f t="shared" ref="AG6:AG82" si="28">(AF6/30*50)</f>
        <v>23315.5</v>
      </c>
      <c r="AH6" s="32">
        <f t="shared" ref="AH6:AH109" si="29">73.04*30</f>
        <v>2191.2000000000003</v>
      </c>
      <c r="AI6" s="33">
        <f t="shared" ref="AI6:AI82" si="30">+AG6-AH6</f>
        <v>21124.3</v>
      </c>
      <c r="AJ6" s="33">
        <f t="shared" ref="AJ6:AJ82" si="31">(+AI6/365)*30.4</f>
        <v>1759.3937534246575</v>
      </c>
      <c r="AK6" s="33">
        <f t="shared" ref="AK6:AK82" si="32">+AF6+AJ6</f>
        <v>15748.693753424657</v>
      </c>
      <c r="AL6" s="34">
        <f t="shared" si="3"/>
        <v>10298.36</v>
      </c>
      <c r="AM6" s="34">
        <f t="shared" si="4"/>
        <v>1090.6099999999999</v>
      </c>
      <c r="AN6" s="35">
        <f t="shared" si="5"/>
        <v>0.21359999999999998</v>
      </c>
      <c r="AO6" s="36">
        <f t="shared" ref="AO6:AO82" si="33">+(AK6-AL6)*AN6+AM6</f>
        <v>2254.8012897315066</v>
      </c>
      <c r="AP6" s="37">
        <f t="shared" si="6"/>
        <v>10298.36</v>
      </c>
      <c r="AQ6" s="36">
        <f t="shared" si="7"/>
        <v>1090.6099999999999</v>
      </c>
      <c r="AR6" s="35">
        <f t="shared" si="8"/>
        <v>0.21359999999999998</v>
      </c>
      <c r="AS6" s="38">
        <f t="shared" ref="AS6:AS82" si="34">+(AF6-AP6)*AR6+AQ6</f>
        <v>1878.9947839999995</v>
      </c>
      <c r="AT6" s="38">
        <f t="shared" ref="AT6:AT82" si="35">+AO6-AS6</f>
        <v>375.80650573150706</v>
      </c>
      <c r="AU6" s="39">
        <f t="shared" ref="AU6:AU82" si="36">+AT6/AJ6</f>
        <v>0.21360000000000012</v>
      </c>
      <c r="AV6" s="30">
        <f t="shared" ref="AV6:AV82" si="37">+AI6*AU6</f>
        <v>4512.1504800000021</v>
      </c>
      <c r="AW6" s="40"/>
      <c r="AX6" s="26">
        <f t="shared" si="9"/>
        <v>10298.36</v>
      </c>
      <c r="AY6" s="26">
        <f t="shared" si="10"/>
        <v>1090.6099999999999</v>
      </c>
      <c r="AZ6" s="27">
        <f t="shared" si="11"/>
        <v>0.21359999999999998</v>
      </c>
      <c r="BA6" s="23">
        <v>16800</v>
      </c>
      <c r="BB6" s="28">
        <f t="shared" si="12"/>
        <v>2479.3603039999998</v>
      </c>
      <c r="BC6" s="28">
        <f t="shared" si="13"/>
        <v>1932</v>
      </c>
      <c r="BD6" s="23">
        <f>+'[1]IMSS Sin incremento'!$X$5</f>
        <v>152.04369271232878</v>
      </c>
      <c r="BE6" s="28"/>
      <c r="BF6" s="29">
        <f t="shared" si="14"/>
        <v>12236.596003287672</v>
      </c>
      <c r="BG6" s="41">
        <f t="shared" ref="BG6:BG109" si="38">+AE6-BF6</f>
        <v>-1922.8417169424665</v>
      </c>
      <c r="BH6" s="287">
        <v>4200</v>
      </c>
      <c r="BI6" s="228">
        <f>J6+L6+M6+R6+T6+U6+V6+BH6+IMSS!AU3</f>
        <v>250705.17999999996</v>
      </c>
    </row>
    <row r="7" spans="1:61">
      <c r="A7" s="151" t="s">
        <v>71</v>
      </c>
      <c r="B7" s="152" t="s">
        <v>162</v>
      </c>
      <c r="C7" s="152" t="s">
        <v>203</v>
      </c>
      <c r="D7" s="153">
        <v>2</v>
      </c>
      <c r="E7" s="267" t="s">
        <v>187</v>
      </c>
      <c r="F7" s="153" t="s">
        <v>188</v>
      </c>
      <c r="G7" s="169">
        <v>979.45</v>
      </c>
      <c r="H7" s="268">
        <f t="shared" si="15"/>
        <v>1167.1126200000001</v>
      </c>
      <c r="I7" s="269">
        <f t="shared" si="16"/>
        <v>29383.5</v>
      </c>
      <c r="J7" s="270">
        <f t="shared" si="17"/>
        <v>352602</v>
      </c>
      <c r="K7" s="170">
        <v>18026.695509333334</v>
      </c>
      <c r="L7" s="270">
        <f t="shared" si="18"/>
        <v>4897.25</v>
      </c>
      <c r="M7" s="271">
        <f t="shared" si="19"/>
        <v>48972.5</v>
      </c>
      <c r="N7" s="164">
        <f t="shared" si="20"/>
        <v>3112.2</v>
      </c>
      <c r="O7" s="270">
        <f t="shared" si="21"/>
        <v>45860.3</v>
      </c>
      <c r="P7" s="170">
        <v>0</v>
      </c>
      <c r="Q7" s="170">
        <v>45066.738773333331</v>
      </c>
      <c r="R7" s="170">
        <v>10786.34</v>
      </c>
      <c r="S7" s="170">
        <v>0</v>
      </c>
      <c r="T7" s="270">
        <f t="shared" si="22"/>
        <v>61705.35</v>
      </c>
      <c r="U7" s="270">
        <f t="shared" si="23"/>
        <v>10578.06</v>
      </c>
      <c r="V7" s="270">
        <f t="shared" si="24"/>
        <v>7052.04</v>
      </c>
      <c r="W7" s="171">
        <f>+J7+K7+M7+R7+T7+U7+V7+S7+L7</f>
        <v>514620.23550933332</v>
      </c>
      <c r="X7" s="26">
        <f t="shared" si="0"/>
        <v>20770.3</v>
      </c>
      <c r="Y7" s="26">
        <f t="shared" si="1"/>
        <v>3327.42</v>
      </c>
      <c r="Z7" s="27">
        <f t="shared" si="2"/>
        <v>0.23519999999999999</v>
      </c>
      <c r="AA7" s="28">
        <f t="shared" si="25"/>
        <v>5353.2446399999999</v>
      </c>
      <c r="AB7" s="28">
        <f t="shared" si="26"/>
        <v>3379.1025</v>
      </c>
      <c r="AC7" s="23">
        <f>+'[1]IMSS con incremento'!$X$4</f>
        <v>103.95640773041097</v>
      </c>
      <c r="AD7" s="28"/>
      <c r="AE7" s="29">
        <f t="shared" si="27"/>
        <v>20547.196452269589</v>
      </c>
      <c r="AF7" s="30">
        <f t="shared" ref="AF7:AF60" si="39">+I7</f>
        <v>29383.5</v>
      </c>
      <c r="AG7" s="31">
        <f t="shared" si="28"/>
        <v>48972.5</v>
      </c>
      <c r="AH7" s="32">
        <f t="shared" si="29"/>
        <v>2191.2000000000003</v>
      </c>
      <c r="AI7" s="33">
        <f t="shared" si="30"/>
        <v>46781.3</v>
      </c>
      <c r="AJ7" s="33">
        <f t="shared" si="31"/>
        <v>3896.3055342465755</v>
      </c>
      <c r="AK7" s="33">
        <f t="shared" si="32"/>
        <v>33279.805534246574</v>
      </c>
      <c r="AL7" s="34">
        <f t="shared" si="3"/>
        <v>32736.84</v>
      </c>
      <c r="AM7" s="34">
        <f t="shared" si="4"/>
        <v>6141.95</v>
      </c>
      <c r="AN7" s="35">
        <f t="shared" si="5"/>
        <v>0.3</v>
      </c>
      <c r="AO7" s="36">
        <f t="shared" si="33"/>
        <v>6304.8396602739722</v>
      </c>
      <c r="AP7" s="37">
        <f t="shared" si="6"/>
        <v>20770.3</v>
      </c>
      <c r="AQ7" s="36">
        <f t="shared" si="7"/>
        <v>3327.42</v>
      </c>
      <c r="AR7" s="35">
        <f t="shared" si="8"/>
        <v>0.23519999999999999</v>
      </c>
      <c r="AS7" s="38">
        <f t="shared" si="34"/>
        <v>5353.2446399999999</v>
      </c>
      <c r="AT7" s="38">
        <f t="shared" si="35"/>
        <v>951.5950202739723</v>
      </c>
      <c r="AU7" s="39">
        <f t="shared" si="36"/>
        <v>0.24423008203795324</v>
      </c>
      <c r="AV7" s="30">
        <f t="shared" si="37"/>
        <v>11425.400736842103</v>
      </c>
      <c r="AW7" s="40"/>
      <c r="AX7" s="26">
        <f t="shared" si="9"/>
        <v>8601.51</v>
      </c>
      <c r="AY7" s="26">
        <f t="shared" si="10"/>
        <v>786.54</v>
      </c>
      <c r="AZ7" s="27">
        <f t="shared" si="11"/>
        <v>0.17920000000000003</v>
      </c>
      <c r="BA7" s="23">
        <v>10025.1</v>
      </c>
      <c r="BB7" s="28">
        <f t="shared" si="12"/>
        <v>1041.647328</v>
      </c>
      <c r="BC7" s="28">
        <f t="shared" si="13"/>
        <v>1152.8865000000001</v>
      </c>
      <c r="BD7" s="23">
        <f>+'[1]IMSS Sin incremento'!$X$4</f>
        <v>82.189507775342477</v>
      </c>
      <c r="BE7" s="28"/>
      <c r="BF7" s="29">
        <f t="shared" si="14"/>
        <v>7748.3766642246565</v>
      </c>
      <c r="BG7" s="41">
        <f t="shared" si="38"/>
        <v>12798.819788044933</v>
      </c>
      <c r="BH7" s="287"/>
      <c r="BI7" s="228">
        <f>J7+L7+M7+R7+T7+U7+V7+BH7+IMSS!AU4</f>
        <v>512893.54</v>
      </c>
    </row>
    <row r="8" spans="1:61" ht="15.75" thickBot="1">
      <c r="A8" s="151" t="s">
        <v>292</v>
      </c>
      <c r="B8" s="152" t="s">
        <v>294</v>
      </c>
      <c r="C8" s="152" t="s">
        <v>219</v>
      </c>
      <c r="D8" s="320">
        <v>2</v>
      </c>
      <c r="E8" s="291" t="s">
        <v>187</v>
      </c>
      <c r="F8" s="153" t="s">
        <v>188</v>
      </c>
      <c r="G8" s="169">
        <v>521.08000000000004</v>
      </c>
      <c r="H8" s="268">
        <f t="shared" ref="H8" si="40">G8*1.1916</f>
        <v>620.91892800000005</v>
      </c>
      <c r="I8" s="269">
        <f t="shared" ref="I8" si="41">G8*30</f>
        <v>15632.400000000001</v>
      </c>
      <c r="J8" s="270">
        <f t="shared" ref="J8" si="42">I8*12</f>
        <v>187588.80000000002</v>
      </c>
      <c r="K8" s="170">
        <v>9707.7926399999997</v>
      </c>
      <c r="L8" s="270">
        <f t="shared" ref="L8" si="43">G8*20*0.25</f>
        <v>2605.4</v>
      </c>
      <c r="M8" s="271">
        <f t="shared" ref="M8" si="44">G8*50</f>
        <v>26054.000000000004</v>
      </c>
      <c r="N8" s="164">
        <f t="shared" si="20"/>
        <v>3112.2</v>
      </c>
      <c r="O8" s="270">
        <f t="shared" ref="O8" si="45">M8-N8</f>
        <v>22941.800000000003</v>
      </c>
      <c r="P8" s="170">
        <v>0</v>
      </c>
      <c r="Q8" s="170">
        <v>24269.481599999999</v>
      </c>
      <c r="R8" s="170">
        <v>4900.37</v>
      </c>
      <c r="S8" s="170">
        <v>0</v>
      </c>
      <c r="T8" s="270">
        <f t="shared" ref="T8" si="46">J8*0.175</f>
        <v>32828.04</v>
      </c>
      <c r="U8" s="270">
        <f t="shared" ref="U8" si="47">J8*0.03</f>
        <v>5627.6640000000007</v>
      </c>
      <c r="V8" s="270">
        <f t="shared" ref="V8" si="48">J8*0.02</f>
        <v>3751.7760000000003</v>
      </c>
      <c r="W8" s="178">
        <f t="shared" ref="W8" si="49">+J8+K8+M8+R8+T8+U8+V8+S8+L8</f>
        <v>273063.84264000005</v>
      </c>
      <c r="X8" s="26">
        <f t="shared" si="0"/>
        <v>10298.36</v>
      </c>
      <c r="Y8" s="26">
        <f t="shared" si="1"/>
        <v>1090.6099999999999</v>
      </c>
      <c r="Z8" s="27">
        <f t="shared" si="2"/>
        <v>0.21359999999999998</v>
      </c>
      <c r="AA8" s="28">
        <f t="shared" ref="AA8" si="50">(((I8-X8)*Z8)+Y8)</f>
        <v>2229.9609439999999</v>
      </c>
      <c r="AB8" s="28">
        <f t="shared" ref="AB8" si="51">+I8*0.115</f>
        <v>1797.7260000000003</v>
      </c>
      <c r="AC8" s="23">
        <f>+'[1]IMSS con incremento'!$X$16</f>
        <v>66.16469749479451</v>
      </c>
      <c r="AD8" s="28">
        <f t="shared" ref="AD8" si="52">(I8*0.01)</f>
        <v>156.32400000000001</v>
      </c>
      <c r="AE8" s="29">
        <f t="shared" ref="AE8" si="53">+I8-AA8-AB8-AC8-AD8</f>
        <v>11382.224358505206</v>
      </c>
      <c r="AF8" s="30">
        <f t="shared" ref="AF8" si="54">+I8</f>
        <v>15632.400000000001</v>
      </c>
      <c r="AG8" s="31">
        <f t="shared" ref="AG8" si="55">(AF8/30*50)</f>
        <v>26054.000000000004</v>
      </c>
      <c r="AH8" s="32">
        <f t="shared" si="29"/>
        <v>2191.2000000000003</v>
      </c>
      <c r="AI8" s="33">
        <f t="shared" ref="AI8" si="56">+AG8-AH8</f>
        <v>23862.800000000003</v>
      </c>
      <c r="AJ8" s="33">
        <f t="shared" ref="AJ8" si="57">(+AI8/365)*30.4</f>
        <v>1987.4770410958906</v>
      </c>
      <c r="AK8" s="33">
        <f t="shared" ref="AK8" si="58">+AF8+AJ8</f>
        <v>17619.877041095893</v>
      </c>
      <c r="AL8" s="34">
        <f t="shared" si="3"/>
        <v>10298.36</v>
      </c>
      <c r="AM8" s="34">
        <f t="shared" si="4"/>
        <v>1090.6099999999999</v>
      </c>
      <c r="AN8" s="35">
        <f t="shared" si="5"/>
        <v>0.21359999999999998</v>
      </c>
      <c r="AO8" s="36">
        <f t="shared" ref="AO8" si="59">+(AK8-AL8)*AN8+AM8</f>
        <v>2654.4860399780828</v>
      </c>
      <c r="AP8" s="37">
        <f t="shared" si="6"/>
        <v>10298.36</v>
      </c>
      <c r="AQ8" s="36">
        <f t="shared" si="7"/>
        <v>1090.6099999999999</v>
      </c>
      <c r="AR8" s="35">
        <f t="shared" si="8"/>
        <v>0.21359999999999998</v>
      </c>
      <c r="AS8" s="38">
        <f t="shared" ref="AS8" si="60">+(AF8-AP8)*AR8+AQ8</f>
        <v>2229.9609439999999</v>
      </c>
      <c r="AT8" s="38">
        <f t="shared" ref="AT8" si="61">+AO8-AS8</f>
        <v>424.52509597808285</v>
      </c>
      <c r="AU8" s="39">
        <f t="shared" ref="AU8" si="62">+AT8/AJ8</f>
        <v>0.21360000000000032</v>
      </c>
      <c r="AV8" s="30">
        <f t="shared" ref="AV8" si="63">+AI8*AU8</f>
        <v>5097.094080000008</v>
      </c>
      <c r="AW8" s="40"/>
      <c r="AX8" s="26">
        <f t="shared" si="9"/>
        <v>4210.42</v>
      </c>
      <c r="AY8" s="26">
        <f t="shared" si="10"/>
        <v>247.24</v>
      </c>
      <c r="AZ8" s="27">
        <f t="shared" si="11"/>
        <v>0.10880000000000001</v>
      </c>
      <c r="BA8" s="23">
        <v>6471.12</v>
      </c>
      <c r="BB8" s="28">
        <f t="shared" ref="BB8" si="64">(((BA8-AX8)*AZ8)+AY8)</f>
        <v>493.20416</v>
      </c>
      <c r="BC8" s="28">
        <f t="shared" ref="BC8" si="65">+BA8*0.115</f>
        <v>744.17880000000002</v>
      </c>
      <c r="BD8" s="23">
        <f>+'[1]IMSS Sin incremento'!$X$16</f>
        <v>50.69641591232876</v>
      </c>
      <c r="BE8" s="28">
        <f t="shared" ref="BE8" si="66">(BA8*0.01)</f>
        <v>64.711200000000005</v>
      </c>
      <c r="BF8" s="29">
        <f t="shared" ref="BF8" si="67">+BA8-BB8-BC8-BD8-BE8</f>
        <v>5118.3294240876712</v>
      </c>
      <c r="BG8" s="41">
        <f t="shared" ref="BG8" si="68">+AE8-BF8</f>
        <v>6263.8949344175344</v>
      </c>
      <c r="BH8" s="287">
        <v>4200</v>
      </c>
      <c r="BI8" s="228">
        <f>J8+L8+M8+R8+T8+U8+V8+BH8+IMSS!AU6</f>
        <v>278956.05</v>
      </c>
    </row>
    <row r="9" spans="1:61">
      <c r="A9" s="151" t="s">
        <v>88</v>
      </c>
      <c r="B9" s="152" t="s">
        <v>177</v>
      </c>
      <c r="C9" s="152" t="s">
        <v>204</v>
      </c>
      <c r="D9" s="153">
        <v>2</v>
      </c>
      <c r="E9" s="267" t="s">
        <v>187</v>
      </c>
      <c r="F9" s="153" t="s">
        <v>188</v>
      </c>
      <c r="G9" s="169">
        <v>654.69000000000005</v>
      </c>
      <c r="H9" s="268">
        <f t="shared" ref="H9" si="69">G9*1.1916</f>
        <v>780.12860400000011</v>
      </c>
      <c r="I9" s="269">
        <f t="shared" ref="I9" si="70">G9*30</f>
        <v>19640.7</v>
      </c>
      <c r="J9" s="270">
        <f t="shared" ref="J9" si="71">I9*12</f>
        <v>235688.40000000002</v>
      </c>
      <c r="K9" s="170">
        <v>9707.7926399999997</v>
      </c>
      <c r="L9" s="270">
        <f t="shared" ref="L9" si="72">G9*20*0.25</f>
        <v>3273.4500000000003</v>
      </c>
      <c r="M9" s="271">
        <f t="shared" ref="M9" si="73">G9*50</f>
        <v>32734.500000000004</v>
      </c>
      <c r="N9" s="164">
        <f t="shared" si="20"/>
        <v>3112.2</v>
      </c>
      <c r="O9" s="270">
        <f t="shared" ref="O9" si="74">M9-N9</f>
        <v>29622.300000000003</v>
      </c>
      <c r="P9" s="170">
        <v>0</v>
      </c>
      <c r="Q9" s="170">
        <v>24269.481599999999</v>
      </c>
      <c r="R9" s="170">
        <v>6327.32</v>
      </c>
      <c r="S9" s="170">
        <v>0</v>
      </c>
      <c r="T9" s="270">
        <f t="shared" ref="T9" si="75">J9*0.175</f>
        <v>41245.47</v>
      </c>
      <c r="U9" s="270">
        <f t="shared" ref="U9" si="76">J9*0.03</f>
        <v>7070.652</v>
      </c>
      <c r="V9" s="270">
        <f t="shared" ref="V9" si="77">J9*0.02</f>
        <v>4713.7680000000009</v>
      </c>
      <c r="W9" s="171">
        <f t="shared" ref="W9" si="78">+J9+K9+M9+R9+T9+U9+V9+S9+L9</f>
        <v>340761.35264000006</v>
      </c>
      <c r="X9" s="26">
        <f t="shared" si="0"/>
        <v>10298.36</v>
      </c>
      <c r="Y9" s="26">
        <f t="shared" si="1"/>
        <v>1090.6099999999999</v>
      </c>
      <c r="Z9" s="27">
        <f t="shared" si="2"/>
        <v>0.21359999999999998</v>
      </c>
      <c r="AA9" s="28">
        <f t="shared" ref="AA9" si="79">(((I9-X9)*Z9)+Y9)</f>
        <v>3086.1338239999995</v>
      </c>
      <c r="AB9" s="28">
        <f t="shared" ref="AB9" si="80">+I9*0.115</f>
        <v>2258.6805000000004</v>
      </c>
      <c r="AC9" s="23">
        <f>+'[1]IMSS con incremento'!$X$2</f>
        <v>447.68283555726032</v>
      </c>
      <c r="AD9" s="28"/>
      <c r="AE9" s="29">
        <f t="shared" ref="AE9" si="81">+I9-AA9-AB9-AC9-AD9</f>
        <v>13848.20284044274</v>
      </c>
      <c r="AF9" s="30">
        <f t="shared" ref="AF9" si="82">+I9</f>
        <v>19640.7</v>
      </c>
      <c r="AG9" s="31">
        <f t="shared" ref="AG9" si="83">(AF9/30*50)</f>
        <v>32734.500000000004</v>
      </c>
      <c r="AH9" s="32">
        <f t="shared" si="29"/>
        <v>2191.2000000000003</v>
      </c>
      <c r="AI9" s="33">
        <f t="shared" ref="AI9" si="84">+AG9-AH9</f>
        <v>30543.300000000003</v>
      </c>
      <c r="AJ9" s="33">
        <f t="shared" ref="AJ9" si="85">(+AI9/365)*30.4</f>
        <v>2543.8803287671235</v>
      </c>
      <c r="AK9" s="33">
        <f t="shared" ref="AK9" si="86">+AF9+AJ9</f>
        <v>22184.580328767122</v>
      </c>
      <c r="AL9" s="34">
        <f t="shared" si="3"/>
        <v>20770.3</v>
      </c>
      <c r="AM9" s="34">
        <f t="shared" si="4"/>
        <v>3327.42</v>
      </c>
      <c r="AN9" s="35">
        <f t="shared" si="5"/>
        <v>0.23519999999999999</v>
      </c>
      <c r="AO9" s="36">
        <f t="shared" ref="AO9" si="87">+(AK9-AL9)*AN9+AM9</f>
        <v>3660.0587333260273</v>
      </c>
      <c r="AP9" s="37">
        <f t="shared" si="6"/>
        <v>10298.36</v>
      </c>
      <c r="AQ9" s="36">
        <f t="shared" si="7"/>
        <v>1090.6099999999999</v>
      </c>
      <c r="AR9" s="35">
        <f t="shared" si="8"/>
        <v>0.21359999999999998</v>
      </c>
      <c r="AS9" s="38">
        <f t="shared" ref="AS9" si="88">+(AF9-AP9)*AR9+AQ9</f>
        <v>3086.1338239999995</v>
      </c>
      <c r="AT9" s="38">
        <f t="shared" ref="AT9" si="89">+AO9-AS9</f>
        <v>573.92490932602777</v>
      </c>
      <c r="AU9" s="39">
        <f t="shared" ref="AU9" si="90">+AT9/AJ9</f>
        <v>0.22561002686953324</v>
      </c>
      <c r="AV9" s="30">
        <f t="shared" ref="AV9" si="91">+AI9*AU9</f>
        <v>6890.8747336842152</v>
      </c>
      <c r="AW9" s="40"/>
      <c r="AX9" s="26">
        <f t="shared" si="9"/>
        <v>32736.84</v>
      </c>
      <c r="AY9" s="26">
        <f t="shared" si="10"/>
        <v>6141.95</v>
      </c>
      <c r="AZ9" s="27">
        <f t="shared" si="11"/>
        <v>0.3</v>
      </c>
      <c r="BA9" s="23">
        <v>33909.9</v>
      </c>
      <c r="BB9" s="28">
        <f t="shared" ref="BB9" si="92">(((BA9-AX9)*AZ9)+AY9)</f>
        <v>6493.8680000000004</v>
      </c>
      <c r="BC9" s="28">
        <f t="shared" ref="BC9" si="93">+BA9*0.115</f>
        <v>3899.6385000000005</v>
      </c>
      <c r="BD9" s="23">
        <f>+'[1]IMSS Sin incremento'!$X$2</f>
        <v>341.48769534794525</v>
      </c>
      <c r="BE9" s="28"/>
      <c r="BF9" s="29">
        <f t="shared" ref="BF9" si="94">+BA9-BB9-BC9-BD9-BE9</f>
        <v>23174.905804652051</v>
      </c>
      <c r="BG9" s="41">
        <f t="shared" ref="BG9" si="95">+AE9-BF9</f>
        <v>-9326.7029642093112</v>
      </c>
      <c r="BH9" s="287"/>
      <c r="BI9" s="228">
        <f>J9+L9+M9+R9+T9+U9+V9+BH9+IMSS!AU7</f>
        <v>343653.56</v>
      </c>
    </row>
    <row r="10" spans="1:61">
      <c r="A10" s="151" t="s">
        <v>73</v>
      </c>
      <c r="B10" s="152" t="s">
        <v>64</v>
      </c>
      <c r="C10" s="152" t="s">
        <v>128</v>
      </c>
      <c r="D10" s="153">
        <v>2</v>
      </c>
      <c r="E10" s="267" t="s">
        <v>189</v>
      </c>
      <c r="F10" s="153" t="s">
        <v>190</v>
      </c>
      <c r="G10" s="169">
        <v>384.96</v>
      </c>
      <c r="H10" s="268">
        <f t="shared" si="15"/>
        <v>458.71833599999997</v>
      </c>
      <c r="I10" s="269">
        <f t="shared" si="16"/>
        <v>11548.8</v>
      </c>
      <c r="J10" s="270">
        <f t="shared" si="17"/>
        <v>138585.59999999998</v>
      </c>
      <c r="K10" s="170">
        <v>6820.1369600000007</v>
      </c>
      <c r="L10" s="270">
        <f t="shared" si="18"/>
        <v>1924.8</v>
      </c>
      <c r="M10" s="271">
        <f t="shared" si="19"/>
        <v>19248</v>
      </c>
      <c r="N10" s="164">
        <f t="shared" si="20"/>
        <v>3112.2</v>
      </c>
      <c r="O10" s="270">
        <f t="shared" si="21"/>
        <v>16135.8</v>
      </c>
      <c r="P10" s="170">
        <v>0</v>
      </c>
      <c r="Q10" s="170">
        <v>17050.342400000001</v>
      </c>
      <c r="R10" s="170">
        <v>2891.54</v>
      </c>
      <c r="S10" s="170">
        <v>0</v>
      </c>
      <c r="T10" s="270">
        <f t="shared" si="22"/>
        <v>24252.479999999996</v>
      </c>
      <c r="U10" s="270">
        <f t="shared" si="23"/>
        <v>4157.5679999999993</v>
      </c>
      <c r="V10" s="270">
        <f t="shared" si="24"/>
        <v>2771.7119999999995</v>
      </c>
      <c r="W10" s="171">
        <f t="shared" ref="W10:W52" si="96">+J10+K10+M10+R10+T10+U10+V10+S10+L10</f>
        <v>200651.83695999996</v>
      </c>
      <c r="X10" s="26">
        <f t="shared" si="0"/>
        <v>10298.36</v>
      </c>
      <c r="Y10" s="26">
        <f t="shared" si="1"/>
        <v>1090.6099999999999</v>
      </c>
      <c r="Z10" s="27">
        <f t="shared" si="2"/>
        <v>0.21359999999999998</v>
      </c>
      <c r="AA10" s="28">
        <f t="shared" si="25"/>
        <v>1357.7039839999995</v>
      </c>
      <c r="AB10" s="28">
        <f t="shared" si="26"/>
        <v>1328.1120000000001</v>
      </c>
      <c r="AC10" s="23">
        <f>+'[1]IMSS con incremento'!$X$7</f>
        <v>142.19064460273972</v>
      </c>
      <c r="AD10" s="28"/>
      <c r="AE10" s="29">
        <f t="shared" si="27"/>
        <v>8720.7933713972579</v>
      </c>
      <c r="AF10" s="30">
        <f t="shared" si="39"/>
        <v>11548.8</v>
      </c>
      <c r="AG10" s="31">
        <f t="shared" si="28"/>
        <v>19248</v>
      </c>
      <c r="AH10" s="32">
        <f t="shared" si="29"/>
        <v>2191.2000000000003</v>
      </c>
      <c r="AI10" s="33">
        <f t="shared" si="30"/>
        <v>17056.8</v>
      </c>
      <c r="AJ10" s="33">
        <f t="shared" si="31"/>
        <v>1420.6211506849313</v>
      </c>
      <c r="AK10" s="33">
        <f t="shared" si="32"/>
        <v>12969.421150684931</v>
      </c>
      <c r="AL10" s="34">
        <f t="shared" si="3"/>
        <v>10298.36</v>
      </c>
      <c r="AM10" s="34">
        <f t="shared" si="4"/>
        <v>1090.6099999999999</v>
      </c>
      <c r="AN10" s="35">
        <f t="shared" si="5"/>
        <v>0.21359999999999998</v>
      </c>
      <c r="AO10" s="36">
        <f t="shared" si="33"/>
        <v>1661.1486617863011</v>
      </c>
      <c r="AP10" s="37">
        <f t="shared" si="6"/>
        <v>10298.36</v>
      </c>
      <c r="AQ10" s="36">
        <f t="shared" si="7"/>
        <v>1090.6099999999999</v>
      </c>
      <c r="AR10" s="35">
        <f t="shared" si="8"/>
        <v>0.21359999999999998</v>
      </c>
      <c r="AS10" s="38">
        <f t="shared" si="34"/>
        <v>1357.7039839999995</v>
      </c>
      <c r="AT10" s="38">
        <f t="shared" si="35"/>
        <v>303.44467778630155</v>
      </c>
      <c r="AU10" s="39">
        <f t="shared" si="36"/>
        <v>0.21360000000000015</v>
      </c>
      <c r="AV10" s="30">
        <f t="shared" si="37"/>
        <v>3643.3324800000023</v>
      </c>
      <c r="AW10" s="40"/>
      <c r="AX10" s="26">
        <f t="shared" si="9"/>
        <v>10298.36</v>
      </c>
      <c r="AY10" s="26">
        <f t="shared" si="10"/>
        <v>1090.6099999999999</v>
      </c>
      <c r="AZ10" s="27">
        <f t="shared" si="11"/>
        <v>0.21359999999999998</v>
      </c>
      <c r="BA10" s="23">
        <v>12960</v>
      </c>
      <c r="BB10" s="28">
        <f t="shared" si="12"/>
        <v>1659.1363039999997</v>
      </c>
      <c r="BC10" s="28">
        <f t="shared" si="13"/>
        <v>1490.4</v>
      </c>
      <c r="BD10" s="23">
        <f>+'[1]IMSS Sin incremento'!$X$7</f>
        <v>114.05137183561644</v>
      </c>
      <c r="BE10" s="28"/>
      <c r="BF10" s="29">
        <f t="shared" si="14"/>
        <v>9696.4123241643847</v>
      </c>
      <c r="BG10" s="41">
        <f t="shared" si="38"/>
        <v>-975.61895276712676</v>
      </c>
      <c r="BH10" s="287">
        <v>4200</v>
      </c>
      <c r="BI10" s="228">
        <f>J10+L10+M10+R10+T10+U10+V10+BH10+IMSS!AU8</f>
        <v>208131.69999999998</v>
      </c>
    </row>
    <row r="11" spans="1:61">
      <c r="A11" s="151" t="s">
        <v>74</v>
      </c>
      <c r="B11" s="152" t="s">
        <v>178</v>
      </c>
      <c r="C11" s="152" t="s">
        <v>129</v>
      </c>
      <c r="D11" s="153">
        <v>2</v>
      </c>
      <c r="E11" s="267" t="s">
        <v>189</v>
      </c>
      <c r="F11" s="153" t="s">
        <v>190</v>
      </c>
      <c r="G11" s="169">
        <v>384.96</v>
      </c>
      <c r="H11" s="268">
        <f t="shared" si="15"/>
        <v>458.71833599999997</v>
      </c>
      <c r="I11" s="269">
        <f t="shared" si="16"/>
        <v>11548.8</v>
      </c>
      <c r="J11" s="270">
        <f t="shared" si="17"/>
        <v>138585.59999999998</v>
      </c>
      <c r="K11" s="170">
        <v>6820.1369599999998</v>
      </c>
      <c r="L11" s="270">
        <f t="shared" si="18"/>
        <v>1924.8</v>
      </c>
      <c r="M11" s="271">
        <f t="shared" si="19"/>
        <v>19248</v>
      </c>
      <c r="N11" s="164">
        <f t="shared" si="20"/>
        <v>3112.2</v>
      </c>
      <c r="O11" s="270">
        <f t="shared" si="21"/>
        <v>16135.8</v>
      </c>
      <c r="P11" s="170">
        <v>0</v>
      </c>
      <c r="Q11" s="170">
        <v>17050.342400000001</v>
      </c>
      <c r="R11" s="170">
        <v>2891.54</v>
      </c>
      <c r="S11" s="170">
        <v>0</v>
      </c>
      <c r="T11" s="270">
        <f t="shared" si="22"/>
        <v>24252.479999999996</v>
      </c>
      <c r="U11" s="270">
        <f t="shared" si="23"/>
        <v>4157.5679999999993</v>
      </c>
      <c r="V11" s="270">
        <f t="shared" si="24"/>
        <v>2771.7119999999995</v>
      </c>
      <c r="W11" s="171">
        <f t="shared" si="96"/>
        <v>200651.83695999996</v>
      </c>
      <c r="X11" s="26">
        <f t="shared" si="0"/>
        <v>10298.36</v>
      </c>
      <c r="Y11" s="26">
        <f t="shared" si="1"/>
        <v>1090.6099999999999</v>
      </c>
      <c r="Z11" s="27">
        <f t="shared" si="2"/>
        <v>0.21359999999999998</v>
      </c>
      <c r="AA11" s="28">
        <f t="shared" si="25"/>
        <v>1357.7039839999995</v>
      </c>
      <c r="AB11" s="28">
        <f t="shared" si="26"/>
        <v>1328.1120000000001</v>
      </c>
      <c r="AC11" s="23">
        <f>+'[1]IMSS con incremento'!$X$12</f>
        <v>62.817565420273979</v>
      </c>
      <c r="AD11" s="28">
        <f>(I11*0.01)</f>
        <v>115.488</v>
      </c>
      <c r="AE11" s="29">
        <f t="shared" si="27"/>
        <v>8684.6784505797259</v>
      </c>
      <c r="AF11" s="30">
        <f t="shared" si="39"/>
        <v>11548.8</v>
      </c>
      <c r="AG11" s="31">
        <f t="shared" si="28"/>
        <v>19248</v>
      </c>
      <c r="AH11" s="32">
        <f t="shared" si="29"/>
        <v>2191.2000000000003</v>
      </c>
      <c r="AI11" s="33">
        <f t="shared" si="30"/>
        <v>17056.8</v>
      </c>
      <c r="AJ11" s="33">
        <f t="shared" si="31"/>
        <v>1420.6211506849313</v>
      </c>
      <c r="AK11" s="33">
        <f t="shared" si="32"/>
        <v>12969.421150684931</v>
      </c>
      <c r="AL11" s="34">
        <f t="shared" si="3"/>
        <v>10298.36</v>
      </c>
      <c r="AM11" s="34">
        <f t="shared" si="4"/>
        <v>1090.6099999999999</v>
      </c>
      <c r="AN11" s="35">
        <f t="shared" si="5"/>
        <v>0.21359999999999998</v>
      </c>
      <c r="AO11" s="36">
        <f t="shared" si="33"/>
        <v>1661.1486617863011</v>
      </c>
      <c r="AP11" s="37">
        <f t="shared" si="6"/>
        <v>10298.36</v>
      </c>
      <c r="AQ11" s="36">
        <f t="shared" si="7"/>
        <v>1090.6099999999999</v>
      </c>
      <c r="AR11" s="35">
        <f t="shared" si="8"/>
        <v>0.21359999999999998</v>
      </c>
      <c r="AS11" s="38">
        <f t="shared" si="34"/>
        <v>1357.7039839999995</v>
      </c>
      <c r="AT11" s="38">
        <f t="shared" si="35"/>
        <v>303.44467778630155</v>
      </c>
      <c r="AU11" s="39">
        <f t="shared" si="36"/>
        <v>0.21360000000000015</v>
      </c>
      <c r="AV11" s="30">
        <f t="shared" si="37"/>
        <v>3643.3324800000023</v>
      </c>
      <c r="AW11" s="40"/>
      <c r="AX11" s="26">
        <f t="shared" si="9"/>
        <v>4210.42</v>
      </c>
      <c r="AY11" s="26">
        <f t="shared" si="10"/>
        <v>247.24</v>
      </c>
      <c r="AZ11" s="27">
        <f t="shared" si="11"/>
        <v>0.10880000000000001</v>
      </c>
      <c r="BA11" s="23">
        <v>6260.1</v>
      </c>
      <c r="BB11" s="28">
        <f t="shared" si="12"/>
        <v>470.24518400000005</v>
      </c>
      <c r="BC11" s="28">
        <f t="shared" si="13"/>
        <v>719.91150000000005</v>
      </c>
      <c r="BD11" s="23">
        <f>+'[1]IMSS Sin incremento'!$X$12</f>
        <v>47.907139183561647</v>
      </c>
      <c r="BE11" s="28">
        <f>(BA11*0.01)</f>
        <v>62.601000000000006</v>
      </c>
      <c r="BF11" s="29">
        <f t="shared" si="14"/>
        <v>4959.4351768164388</v>
      </c>
      <c r="BG11" s="41">
        <f t="shared" si="38"/>
        <v>3725.2432737632871</v>
      </c>
      <c r="BH11" s="287">
        <v>4200</v>
      </c>
      <c r="BI11" s="228">
        <f>J11+L11+M11+R11+T11+U11+V11+BH11+IMSS!AU9</f>
        <v>208131.69999999998</v>
      </c>
    </row>
    <row r="12" spans="1:61">
      <c r="A12" s="151" t="s">
        <v>75</v>
      </c>
      <c r="B12" s="152" t="s">
        <v>65</v>
      </c>
      <c r="C12" s="152" t="s">
        <v>91</v>
      </c>
      <c r="D12" s="153">
        <v>2</v>
      </c>
      <c r="E12" s="267" t="s">
        <v>189</v>
      </c>
      <c r="F12" s="153" t="s">
        <v>190</v>
      </c>
      <c r="G12" s="169">
        <v>348.09</v>
      </c>
      <c r="H12" s="268">
        <f t="shared" si="15"/>
        <v>414.78404399999999</v>
      </c>
      <c r="I12" s="269">
        <f t="shared" si="16"/>
        <v>10442.699999999999</v>
      </c>
      <c r="J12" s="270">
        <f t="shared" si="17"/>
        <v>125312.4</v>
      </c>
      <c r="K12" s="170">
        <v>6043.3318399999998</v>
      </c>
      <c r="L12" s="270">
        <f t="shared" si="18"/>
        <v>1740.4499999999998</v>
      </c>
      <c r="M12" s="271">
        <f t="shared" si="19"/>
        <v>17404.5</v>
      </c>
      <c r="N12" s="164">
        <f t="shared" si="20"/>
        <v>3112.2</v>
      </c>
      <c r="O12" s="270">
        <f t="shared" si="21"/>
        <v>14292.3</v>
      </c>
      <c r="P12" s="170">
        <v>0</v>
      </c>
      <c r="Q12" s="170">
        <v>15108.329600000001</v>
      </c>
      <c r="R12" s="170">
        <v>2391.9499999999998</v>
      </c>
      <c r="S12" s="170">
        <v>0</v>
      </c>
      <c r="T12" s="270">
        <f t="shared" si="22"/>
        <v>21929.67</v>
      </c>
      <c r="U12" s="270">
        <f t="shared" si="23"/>
        <v>3759.3719999999998</v>
      </c>
      <c r="V12" s="270">
        <f t="shared" si="24"/>
        <v>2506.248</v>
      </c>
      <c r="W12" s="171">
        <f t="shared" si="96"/>
        <v>181087.92184000002</v>
      </c>
      <c r="X12" s="26">
        <f t="shared" si="0"/>
        <v>10298.36</v>
      </c>
      <c r="Y12" s="26">
        <f t="shared" si="1"/>
        <v>1090.6099999999999</v>
      </c>
      <c r="Z12" s="27">
        <f t="shared" si="2"/>
        <v>0.21359999999999998</v>
      </c>
      <c r="AA12" s="28">
        <f t="shared" si="25"/>
        <v>1121.4410239999995</v>
      </c>
      <c r="AB12" s="28">
        <f t="shared" si="26"/>
        <v>1200.9105</v>
      </c>
      <c r="AC12" s="23">
        <f>+'[1]IMSS con incremento'!$X$13</f>
        <v>57.056317041095902</v>
      </c>
      <c r="AD12" s="28">
        <f>(I12*0.01)</f>
        <v>104.42699999999999</v>
      </c>
      <c r="AE12" s="29">
        <f t="shared" si="27"/>
        <v>7958.8651589589035</v>
      </c>
      <c r="AF12" s="30">
        <f t="shared" si="39"/>
        <v>10442.699999999999</v>
      </c>
      <c r="AG12" s="31">
        <f t="shared" si="28"/>
        <v>17404.5</v>
      </c>
      <c r="AH12" s="32">
        <f t="shared" si="29"/>
        <v>2191.2000000000003</v>
      </c>
      <c r="AI12" s="33">
        <f t="shared" si="30"/>
        <v>15213.3</v>
      </c>
      <c r="AJ12" s="33">
        <f t="shared" si="31"/>
        <v>1267.0803287671233</v>
      </c>
      <c r="AK12" s="33">
        <f t="shared" si="32"/>
        <v>11709.780328767123</v>
      </c>
      <c r="AL12" s="34">
        <f t="shared" si="3"/>
        <v>10298.36</v>
      </c>
      <c r="AM12" s="34">
        <f t="shared" si="4"/>
        <v>1090.6099999999999</v>
      </c>
      <c r="AN12" s="35">
        <f t="shared" si="5"/>
        <v>0.21359999999999998</v>
      </c>
      <c r="AO12" s="36">
        <f t="shared" si="33"/>
        <v>1392.0893822246571</v>
      </c>
      <c r="AP12" s="37">
        <f t="shared" si="6"/>
        <v>10298.36</v>
      </c>
      <c r="AQ12" s="36">
        <f t="shared" si="7"/>
        <v>1090.6099999999999</v>
      </c>
      <c r="AR12" s="35">
        <f t="shared" si="8"/>
        <v>0.21359999999999998</v>
      </c>
      <c r="AS12" s="38">
        <f t="shared" si="34"/>
        <v>1121.4410239999995</v>
      </c>
      <c r="AT12" s="38">
        <f t="shared" si="35"/>
        <v>270.64835822465761</v>
      </c>
      <c r="AU12" s="39">
        <f t="shared" si="36"/>
        <v>0.21360000000000007</v>
      </c>
      <c r="AV12" s="30">
        <f t="shared" si="37"/>
        <v>3249.5608800000009</v>
      </c>
      <c r="AW12" s="40"/>
      <c r="AX12" s="26">
        <f t="shared" si="9"/>
        <v>7399.43</v>
      </c>
      <c r="AY12" s="26">
        <f t="shared" si="10"/>
        <v>594.21</v>
      </c>
      <c r="AZ12" s="27">
        <f t="shared" si="11"/>
        <v>0.16</v>
      </c>
      <c r="BA12" s="23">
        <v>7710</v>
      </c>
      <c r="BB12" s="28">
        <f t="shared" si="12"/>
        <v>643.90120000000002</v>
      </c>
      <c r="BC12" s="28">
        <f t="shared" si="13"/>
        <v>886.65000000000009</v>
      </c>
      <c r="BD12" s="23">
        <f>+'[1]IMSS Sin incremento'!$X$13</f>
        <v>57.056317041095902</v>
      </c>
      <c r="BE12" s="28">
        <f>(BA12*0.01)</f>
        <v>77.100000000000009</v>
      </c>
      <c r="BF12" s="29">
        <f t="shared" si="14"/>
        <v>6045.2924829589037</v>
      </c>
      <c r="BG12" s="41">
        <f t="shared" si="38"/>
        <v>1913.5726759999998</v>
      </c>
      <c r="BH12" s="287">
        <v>4200</v>
      </c>
      <c r="BI12" s="228">
        <f>J12+L12+M12+R12+T12+U12+V12+BH12+IMSS!AU10</f>
        <v>188944.58999999997</v>
      </c>
    </row>
    <row r="13" spans="1:61">
      <c r="A13" s="151" t="s">
        <v>293</v>
      </c>
      <c r="B13" s="152" t="s">
        <v>289</v>
      </c>
      <c r="C13" s="152" t="s">
        <v>130</v>
      </c>
      <c r="D13" s="153">
        <v>2</v>
      </c>
      <c r="E13" s="267" t="s">
        <v>189</v>
      </c>
      <c r="F13" s="153" t="s">
        <v>190</v>
      </c>
      <c r="G13" s="169">
        <v>384.96</v>
      </c>
      <c r="H13" s="268">
        <f t="shared" si="15"/>
        <v>458.71833599999997</v>
      </c>
      <c r="I13" s="269">
        <f t="shared" si="16"/>
        <v>11548.8</v>
      </c>
      <c r="J13" s="270">
        <f t="shared" si="17"/>
        <v>138585.59999999998</v>
      </c>
      <c r="K13" s="170">
        <v>6820.1369599999998</v>
      </c>
      <c r="L13" s="270">
        <f t="shared" si="18"/>
        <v>1924.8</v>
      </c>
      <c r="M13" s="271">
        <f t="shared" si="19"/>
        <v>19248</v>
      </c>
      <c r="N13" s="164">
        <f t="shared" si="20"/>
        <v>3112.2</v>
      </c>
      <c r="O13" s="270">
        <f t="shared" si="21"/>
        <v>16135.8</v>
      </c>
      <c r="P13" s="170">
        <v>0</v>
      </c>
      <c r="Q13" s="170">
        <v>17050.342400000001</v>
      </c>
      <c r="R13" s="170">
        <v>2891.54</v>
      </c>
      <c r="S13" s="170">
        <v>0</v>
      </c>
      <c r="T13" s="270">
        <f t="shared" si="22"/>
        <v>24252.479999999996</v>
      </c>
      <c r="U13" s="270">
        <f t="shared" si="23"/>
        <v>4157.5679999999993</v>
      </c>
      <c r="V13" s="270">
        <f t="shared" si="24"/>
        <v>2771.7119999999995</v>
      </c>
      <c r="W13" s="171">
        <f t="shared" si="96"/>
        <v>200651.83695999996</v>
      </c>
      <c r="X13" s="26">
        <f t="shared" si="0"/>
        <v>10298.36</v>
      </c>
      <c r="Y13" s="26">
        <f t="shared" si="1"/>
        <v>1090.6099999999999</v>
      </c>
      <c r="Z13" s="27">
        <f t="shared" si="2"/>
        <v>0.21359999999999998</v>
      </c>
      <c r="AA13" s="28">
        <f t="shared" si="25"/>
        <v>1357.7039839999995</v>
      </c>
      <c r="AB13" s="28">
        <f t="shared" si="26"/>
        <v>1328.1120000000001</v>
      </c>
      <c r="AC13" s="23">
        <f>+'[1]IMSS con incremento'!$X$3</f>
        <v>415.11423281753434</v>
      </c>
      <c r="AD13" s="28"/>
      <c r="AE13" s="29">
        <f t="shared" si="27"/>
        <v>8447.8697831824647</v>
      </c>
      <c r="AF13" s="30">
        <f t="shared" si="39"/>
        <v>11548.8</v>
      </c>
      <c r="AG13" s="31">
        <f t="shared" si="28"/>
        <v>19248</v>
      </c>
      <c r="AH13" s="32">
        <f t="shared" si="29"/>
        <v>2191.2000000000003</v>
      </c>
      <c r="AI13" s="33">
        <f t="shared" si="30"/>
        <v>17056.8</v>
      </c>
      <c r="AJ13" s="33">
        <f t="shared" si="31"/>
        <v>1420.6211506849313</v>
      </c>
      <c r="AK13" s="33">
        <f t="shared" si="32"/>
        <v>12969.421150684931</v>
      </c>
      <c r="AL13" s="34">
        <f t="shared" si="3"/>
        <v>10298.36</v>
      </c>
      <c r="AM13" s="34">
        <f t="shared" si="4"/>
        <v>1090.6099999999999</v>
      </c>
      <c r="AN13" s="35">
        <f t="shared" si="5"/>
        <v>0.21359999999999998</v>
      </c>
      <c r="AO13" s="36">
        <f t="shared" si="33"/>
        <v>1661.1486617863011</v>
      </c>
      <c r="AP13" s="37">
        <f t="shared" si="6"/>
        <v>10298.36</v>
      </c>
      <c r="AQ13" s="36">
        <f t="shared" si="7"/>
        <v>1090.6099999999999</v>
      </c>
      <c r="AR13" s="35">
        <f t="shared" si="8"/>
        <v>0.21359999999999998</v>
      </c>
      <c r="AS13" s="38">
        <f t="shared" si="34"/>
        <v>1357.7039839999995</v>
      </c>
      <c r="AT13" s="38">
        <f t="shared" si="35"/>
        <v>303.44467778630155</v>
      </c>
      <c r="AU13" s="39">
        <f t="shared" si="36"/>
        <v>0.21360000000000015</v>
      </c>
      <c r="AV13" s="30">
        <f t="shared" si="37"/>
        <v>3643.3324800000023</v>
      </c>
      <c r="AW13" s="40"/>
      <c r="AX13" s="26">
        <f t="shared" si="9"/>
        <v>32736.84</v>
      </c>
      <c r="AY13" s="26">
        <f t="shared" si="10"/>
        <v>6141.95</v>
      </c>
      <c r="AZ13" s="27">
        <f t="shared" si="11"/>
        <v>0.3</v>
      </c>
      <c r="BA13" s="23">
        <v>33909.9</v>
      </c>
      <c r="BB13" s="28">
        <f t="shared" si="12"/>
        <v>6493.8680000000004</v>
      </c>
      <c r="BC13" s="28">
        <f t="shared" si="13"/>
        <v>3899.6385000000005</v>
      </c>
      <c r="BD13" s="23">
        <f>+'[1]IMSS Sin incremento'!$X$3</f>
        <v>341.48769534794525</v>
      </c>
      <c r="BE13" s="28"/>
      <c r="BF13" s="29">
        <f t="shared" si="14"/>
        <v>23174.905804652051</v>
      </c>
      <c r="BG13" s="41">
        <f t="shared" si="38"/>
        <v>-14727.036021469587</v>
      </c>
      <c r="BH13" s="287">
        <v>4200</v>
      </c>
      <c r="BI13" s="228">
        <f>J13+L13+M13+R13+T13+U13+V13+BH13+IMSS!AU11</f>
        <v>208131.69999999998</v>
      </c>
    </row>
    <row r="14" spans="1:61">
      <c r="A14" s="151" t="s">
        <v>163</v>
      </c>
      <c r="B14" s="152" t="s">
        <v>179</v>
      </c>
      <c r="C14" s="152" t="s">
        <v>91</v>
      </c>
      <c r="D14" s="153">
        <v>2</v>
      </c>
      <c r="E14" s="267" t="s">
        <v>189</v>
      </c>
      <c r="F14" s="153" t="s">
        <v>190</v>
      </c>
      <c r="G14" s="169">
        <v>348.09</v>
      </c>
      <c r="H14" s="268">
        <f t="shared" ref="H14" si="97">G14*1.1916</f>
        <v>414.78404399999999</v>
      </c>
      <c r="I14" s="269">
        <f t="shared" ref="I14" si="98">G14*30</f>
        <v>10442.699999999999</v>
      </c>
      <c r="J14" s="270">
        <f t="shared" ref="J14" si="99">I14*12</f>
        <v>125312.4</v>
      </c>
      <c r="K14" s="170">
        <v>6043.3318399999998</v>
      </c>
      <c r="L14" s="270">
        <f t="shared" ref="L14" si="100">G14*20*0.25</f>
        <v>1740.4499999999998</v>
      </c>
      <c r="M14" s="271">
        <f t="shared" ref="M14" si="101">G14*50</f>
        <v>17404.5</v>
      </c>
      <c r="N14" s="164">
        <f t="shared" si="20"/>
        <v>3112.2</v>
      </c>
      <c r="O14" s="270">
        <f t="shared" ref="O14" si="102">M14-N14</f>
        <v>14292.3</v>
      </c>
      <c r="P14" s="170">
        <v>0</v>
      </c>
      <c r="Q14" s="170">
        <v>15108.329600000001</v>
      </c>
      <c r="R14" s="170">
        <v>2391.9499999999998</v>
      </c>
      <c r="S14" s="170">
        <v>0</v>
      </c>
      <c r="T14" s="270">
        <f t="shared" ref="T14" si="103">J14*0.175</f>
        <v>21929.67</v>
      </c>
      <c r="U14" s="270">
        <f t="shared" ref="U14" si="104">J14*0.03</f>
        <v>3759.3719999999998</v>
      </c>
      <c r="V14" s="270">
        <f t="shared" ref="V14" si="105">J14*0.02</f>
        <v>2506.248</v>
      </c>
      <c r="W14" s="171">
        <f t="shared" ref="W14" si="106">+J14+K14+M14+R14+T14+U14+V14+S14+L14</f>
        <v>181087.92184000002</v>
      </c>
      <c r="X14" s="26">
        <f t="shared" si="0"/>
        <v>10298.36</v>
      </c>
      <c r="Y14" s="26">
        <f t="shared" si="1"/>
        <v>1090.6099999999999</v>
      </c>
      <c r="Z14" s="27">
        <f t="shared" si="2"/>
        <v>0.21359999999999998</v>
      </c>
      <c r="AA14" s="28">
        <f t="shared" ref="AA14" si="107">(((I14-X14)*Z14)+Y14)</f>
        <v>1121.4410239999995</v>
      </c>
      <c r="AB14" s="28">
        <f t="shared" ref="AB14" si="108">+I14*0.115</f>
        <v>1200.9105</v>
      </c>
      <c r="AC14" s="23">
        <f>+'[1]IMSS con incremento'!$X$13</f>
        <v>57.056317041095902</v>
      </c>
      <c r="AD14" s="28">
        <f t="shared" ref="AD14" si="109">(I14*0.01)</f>
        <v>104.42699999999999</v>
      </c>
      <c r="AE14" s="29">
        <f t="shared" ref="AE14" si="110">+I14-AA14-AB14-AC14-AD14</f>
        <v>7958.8651589589035</v>
      </c>
      <c r="AF14" s="30">
        <f t="shared" ref="AF14" si="111">+I14</f>
        <v>10442.699999999999</v>
      </c>
      <c r="AG14" s="31">
        <f t="shared" ref="AG14" si="112">(AF14/30*50)</f>
        <v>17404.5</v>
      </c>
      <c r="AH14" s="32">
        <f t="shared" si="29"/>
        <v>2191.2000000000003</v>
      </c>
      <c r="AI14" s="33">
        <f t="shared" ref="AI14" si="113">+AG14-AH14</f>
        <v>15213.3</v>
      </c>
      <c r="AJ14" s="33">
        <f t="shared" ref="AJ14" si="114">(+AI14/365)*30.4</f>
        <v>1267.0803287671233</v>
      </c>
      <c r="AK14" s="33">
        <f t="shared" ref="AK14" si="115">+AF14+AJ14</f>
        <v>11709.780328767123</v>
      </c>
      <c r="AL14" s="34">
        <f t="shared" si="3"/>
        <v>10298.36</v>
      </c>
      <c r="AM14" s="34">
        <f t="shared" si="4"/>
        <v>1090.6099999999999</v>
      </c>
      <c r="AN14" s="35">
        <f t="shared" si="5"/>
        <v>0.21359999999999998</v>
      </c>
      <c r="AO14" s="36">
        <f t="shared" ref="AO14" si="116">+(AK14-AL14)*AN14+AM14</f>
        <v>1392.0893822246571</v>
      </c>
      <c r="AP14" s="37">
        <f t="shared" si="6"/>
        <v>10298.36</v>
      </c>
      <c r="AQ14" s="36">
        <f t="shared" si="7"/>
        <v>1090.6099999999999</v>
      </c>
      <c r="AR14" s="35">
        <f t="shared" si="8"/>
        <v>0.21359999999999998</v>
      </c>
      <c r="AS14" s="38">
        <f t="shared" ref="AS14" si="117">+(AF14-AP14)*AR14+AQ14</f>
        <v>1121.4410239999995</v>
      </c>
      <c r="AT14" s="38">
        <f t="shared" ref="AT14" si="118">+AO14-AS14</f>
        <v>270.64835822465761</v>
      </c>
      <c r="AU14" s="39">
        <f t="shared" ref="AU14" si="119">+AT14/AJ14</f>
        <v>0.21360000000000007</v>
      </c>
      <c r="AV14" s="30">
        <f t="shared" ref="AV14" si="120">+AI14*AU14</f>
        <v>3249.5608800000009</v>
      </c>
      <c r="AW14" s="40"/>
      <c r="AX14" s="26">
        <f t="shared" si="9"/>
        <v>7399.43</v>
      </c>
      <c r="AY14" s="26">
        <f t="shared" si="10"/>
        <v>594.21</v>
      </c>
      <c r="AZ14" s="27">
        <f t="shared" si="11"/>
        <v>0.16</v>
      </c>
      <c r="BA14" s="23">
        <v>7710</v>
      </c>
      <c r="BB14" s="28">
        <f t="shared" ref="BB14" si="121">(((BA14-AX14)*AZ14)+AY14)</f>
        <v>643.90120000000002</v>
      </c>
      <c r="BC14" s="28">
        <f t="shared" ref="BC14" si="122">+BA14*0.115</f>
        <v>886.65000000000009</v>
      </c>
      <c r="BD14" s="23">
        <f>+'[1]IMSS Sin incremento'!$X$13</f>
        <v>57.056317041095902</v>
      </c>
      <c r="BE14" s="28">
        <f t="shared" ref="BE14" si="123">(BA14*0.01)</f>
        <v>77.100000000000009</v>
      </c>
      <c r="BF14" s="29">
        <f t="shared" ref="BF14" si="124">+BA14-BB14-BC14-BD14-BE14</f>
        <v>6045.2924829589037</v>
      </c>
      <c r="BG14" s="41">
        <f t="shared" ref="BG14" si="125">+AE14-BF14</f>
        <v>1913.5726759999998</v>
      </c>
      <c r="BH14" s="287">
        <v>4200</v>
      </c>
      <c r="BI14" s="228">
        <f>J14+L14+M14+R14+T14+U14+V14+BH14+IMSS!AU12</f>
        <v>188944.58999999997</v>
      </c>
    </row>
    <row r="15" spans="1:61">
      <c r="A15" s="151" t="s">
        <v>199</v>
      </c>
      <c r="B15" s="152" t="s">
        <v>198</v>
      </c>
      <c r="C15" s="152" t="s">
        <v>164</v>
      </c>
      <c r="D15" s="153">
        <v>2</v>
      </c>
      <c r="E15" s="267" t="s">
        <v>187</v>
      </c>
      <c r="F15" s="153" t="s">
        <v>188</v>
      </c>
      <c r="G15" s="169">
        <v>372.28</v>
      </c>
      <c r="H15" s="268">
        <f t="shared" si="15"/>
        <v>443.60884799999997</v>
      </c>
      <c r="I15" s="269">
        <f t="shared" si="16"/>
        <v>11168.4</v>
      </c>
      <c r="J15" s="270">
        <f t="shared" si="17"/>
        <v>134020.79999999999</v>
      </c>
      <c r="K15" s="170">
        <v>6820.1369599999998</v>
      </c>
      <c r="L15" s="270">
        <f t="shared" si="18"/>
        <v>1861.3999999999999</v>
      </c>
      <c r="M15" s="271">
        <f t="shared" si="19"/>
        <v>18614</v>
      </c>
      <c r="N15" s="164">
        <f t="shared" si="20"/>
        <v>3112.2</v>
      </c>
      <c r="O15" s="270">
        <f t="shared" si="21"/>
        <v>15501.8</v>
      </c>
      <c r="P15" s="170">
        <v>0</v>
      </c>
      <c r="Q15" s="170">
        <v>17050.342400000001</v>
      </c>
      <c r="R15" s="170">
        <v>2775.98</v>
      </c>
      <c r="S15" s="170">
        <v>0</v>
      </c>
      <c r="T15" s="270">
        <f t="shared" si="22"/>
        <v>23453.639999999996</v>
      </c>
      <c r="U15" s="270">
        <f t="shared" si="23"/>
        <v>4020.6239999999993</v>
      </c>
      <c r="V15" s="270">
        <f t="shared" si="24"/>
        <v>2680.4159999999997</v>
      </c>
      <c r="W15" s="171">
        <f t="shared" si="96"/>
        <v>194246.99695999999</v>
      </c>
      <c r="X15" s="26">
        <f t="shared" si="0"/>
        <v>10298.36</v>
      </c>
      <c r="Y15" s="26">
        <f t="shared" si="1"/>
        <v>1090.6099999999999</v>
      </c>
      <c r="Z15" s="27">
        <f t="shared" si="2"/>
        <v>0.21359999999999998</v>
      </c>
      <c r="AA15" s="28">
        <f t="shared" si="25"/>
        <v>1276.4505439999998</v>
      </c>
      <c r="AB15" s="28">
        <f t="shared" si="26"/>
        <v>1284.366</v>
      </c>
      <c r="AC15" s="23">
        <f>+'[1]IMSS con incremento'!$X$3</f>
        <v>415.11423281753434</v>
      </c>
      <c r="AD15" s="28"/>
      <c r="AE15" s="29">
        <f t="shared" si="27"/>
        <v>8192.4692231824665</v>
      </c>
      <c r="AF15" s="30">
        <f t="shared" si="39"/>
        <v>11168.4</v>
      </c>
      <c r="AG15" s="31">
        <f t="shared" si="28"/>
        <v>18614</v>
      </c>
      <c r="AH15" s="32">
        <f t="shared" si="29"/>
        <v>2191.2000000000003</v>
      </c>
      <c r="AI15" s="33">
        <f t="shared" si="30"/>
        <v>16422.8</v>
      </c>
      <c r="AJ15" s="33">
        <f t="shared" si="31"/>
        <v>1367.8167671232875</v>
      </c>
      <c r="AK15" s="33">
        <f t="shared" si="32"/>
        <v>12536.216767123287</v>
      </c>
      <c r="AL15" s="34">
        <f t="shared" si="3"/>
        <v>10298.36</v>
      </c>
      <c r="AM15" s="34">
        <f t="shared" si="4"/>
        <v>1090.6099999999999</v>
      </c>
      <c r="AN15" s="35">
        <f t="shared" si="5"/>
        <v>0.21359999999999998</v>
      </c>
      <c r="AO15" s="36">
        <f t="shared" si="33"/>
        <v>1568.6162054575339</v>
      </c>
      <c r="AP15" s="37">
        <f t="shared" si="6"/>
        <v>10298.36</v>
      </c>
      <c r="AQ15" s="36">
        <f t="shared" si="7"/>
        <v>1090.6099999999999</v>
      </c>
      <c r="AR15" s="35">
        <f t="shared" si="8"/>
        <v>0.21359999999999998</v>
      </c>
      <c r="AS15" s="38">
        <f t="shared" si="34"/>
        <v>1276.4505439999998</v>
      </c>
      <c r="AT15" s="38">
        <f t="shared" si="35"/>
        <v>292.16566145753404</v>
      </c>
      <c r="AU15" s="39">
        <f t="shared" si="36"/>
        <v>0.21359999999999987</v>
      </c>
      <c r="AV15" s="30">
        <f t="shared" si="37"/>
        <v>3507.9100799999978</v>
      </c>
      <c r="AW15" s="40"/>
      <c r="AX15" s="26">
        <f t="shared" si="9"/>
        <v>32736.84</v>
      </c>
      <c r="AY15" s="26">
        <f t="shared" si="10"/>
        <v>6141.95</v>
      </c>
      <c r="AZ15" s="27">
        <f t="shared" si="11"/>
        <v>0.3</v>
      </c>
      <c r="BA15" s="23">
        <v>33909.9</v>
      </c>
      <c r="BB15" s="28">
        <f t="shared" si="12"/>
        <v>6493.8680000000004</v>
      </c>
      <c r="BC15" s="28">
        <f t="shared" si="13"/>
        <v>3899.6385000000005</v>
      </c>
      <c r="BD15" s="23">
        <f>+'[1]IMSS Sin incremento'!$X$3</f>
        <v>341.48769534794525</v>
      </c>
      <c r="BE15" s="28"/>
      <c r="BF15" s="29">
        <f t="shared" si="14"/>
        <v>23174.905804652051</v>
      </c>
      <c r="BG15" s="41">
        <f t="shared" si="38"/>
        <v>-14982.436581469585</v>
      </c>
      <c r="BH15" s="287">
        <v>4200</v>
      </c>
      <c r="BI15" s="228">
        <f>J15+L15+M15+R15+T15+U15+V15+BH15+IMSS!AU13</f>
        <v>202026.86</v>
      </c>
    </row>
    <row r="16" spans="1:61">
      <c r="A16" s="151" t="s">
        <v>205</v>
      </c>
      <c r="B16" s="152" t="s">
        <v>206</v>
      </c>
      <c r="C16" s="152" t="s">
        <v>202</v>
      </c>
      <c r="D16" s="153">
        <v>2</v>
      </c>
      <c r="E16" s="267" t="s">
        <v>187</v>
      </c>
      <c r="F16" s="153" t="s">
        <v>188</v>
      </c>
      <c r="G16" s="169">
        <v>466.31</v>
      </c>
      <c r="H16" s="268">
        <f t="shared" ref="H16:H18" si="126">G16*1.1916</f>
        <v>555.65499599999998</v>
      </c>
      <c r="I16" s="269">
        <f t="shared" ref="I16:I18" si="127">G16*30</f>
        <v>13989.3</v>
      </c>
      <c r="J16" s="270">
        <f t="shared" ref="J16:J18" si="128">I16*12</f>
        <v>167871.59999999998</v>
      </c>
      <c r="K16" s="170"/>
      <c r="L16" s="270">
        <f t="shared" ref="L16:L18" si="129">G16*20*0.25</f>
        <v>2331.5500000000002</v>
      </c>
      <c r="M16" s="271">
        <f t="shared" ref="M16:M18" si="130">G16*50</f>
        <v>23315.5</v>
      </c>
      <c r="N16" s="164">
        <f t="shared" si="20"/>
        <v>3112.2</v>
      </c>
      <c r="O16" s="270">
        <f t="shared" ref="O16:O18" si="131">M16-N16</f>
        <v>20203.3</v>
      </c>
      <c r="P16" s="170"/>
      <c r="Q16" s="170"/>
      <c r="R16" s="170">
        <v>4315.42</v>
      </c>
      <c r="S16" s="170"/>
      <c r="T16" s="270">
        <f t="shared" ref="T16:T18" si="132">J16*0.175</f>
        <v>29377.529999999995</v>
      </c>
      <c r="U16" s="270">
        <f t="shared" ref="U16:U18" si="133">J16*0.03</f>
        <v>5036.1479999999992</v>
      </c>
      <c r="V16" s="270">
        <f t="shared" ref="V16:V18" si="134">J16*0.02</f>
        <v>3357.4319999999998</v>
      </c>
      <c r="W16" s="171"/>
      <c r="X16" s="26">
        <f t="shared" si="0"/>
        <v>10298.36</v>
      </c>
      <c r="Y16" s="26">
        <f t="shared" si="1"/>
        <v>1090.6099999999999</v>
      </c>
      <c r="Z16" s="27">
        <f t="shared" si="2"/>
        <v>0.21359999999999998</v>
      </c>
      <c r="AA16" s="28">
        <f t="shared" ref="AA16:AA18" si="135">(((I16-X16)*Z16)+Y16)</f>
        <v>1878.9947839999995</v>
      </c>
      <c r="AB16" s="28">
        <f t="shared" ref="AB16:AB18" si="136">+I16*0.115</f>
        <v>1608.7694999999999</v>
      </c>
      <c r="AC16" s="23"/>
      <c r="AD16" s="28"/>
      <c r="AE16" s="29"/>
      <c r="AF16" s="30">
        <f t="shared" ref="AF16:AF18" si="137">+I16</f>
        <v>13989.3</v>
      </c>
      <c r="AG16" s="31">
        <f t="shared" ref="AG16:AG18" si="138">(AF16/30*50)</f>
        <v>23315.5</v>
      </c>
      <c r="AH16" s="32"/>
      <c r="AI16" s="33"/>
      <c r="AJ16" s="33"/>
      <c r="AK16" s="33"/>
      <c r="AL16" s="34"/>
      <c r="AM16" s="34"/>
      <c r="AN16" s="35"/>
      <c r="AO16" s="36"/>
      <c r="AP16" s="37">
        <f t="shared" si="6"/>
        <v>10298.36</v>
      </c>
      <c r="AQ16" s="36">
        <f t="shared" si="7"/>
        <v>1090.6099999999999</v>
      </c>
      <c r="AR16" s="35">
        <f t="shared" si="8"/>
        <v>0.21359999999999998</v>
      </c>
      <c r="AS16" s="38">
        <f t="shared" ref="AS16:AS18" si="139">+(AF16-AP16)*AR16+AQ16</f>
        <v>1878.9947839999995</v>
      </c>
      <c r="AT16" s="38"/>
      <c r="AU16" s="39"/>
      <c r="AV16" s="30"/>
      <c r="AW16" s="40"/>
      <c r="AX16" s="26"/>
      <c r="AY16" s="26"/>
      <c r="AZ16" s="27"/>
      <c r="BA16" s="23"/>
      <c r="BB16" s="28"/>
      <c r="BC16" s="28"/>
      <c r="BD16" s="23"/>
      <c r="BE16" s="28"/>
      <c r="BF16" s="29"/>
      <c r="BG16" s="41"/>
      <c r="BH16" s="287">
        <v>4200</v>
      </c>
      <c r="BI16" s="228">
        <f>J16+L16+M16+R16+T16+U16+V16+BH16+IMSS!AU14</f>
        <v>250705.17999999996</v>
      </c>
    </row>
    <row r="17" spans="1:61">
      <c r="A17" s="151" t="s">
        <v>211</v>
      </c>
      <c r="B17" s="152" t="s">
        <v>175</v>
      </c>
      <c r="C17" s="152" t="s">
        <v>210</v>
      </c>
      <c r="D17" s="153">
        <v>2</v>
      </c>
      <c r="E17" s="267" t="s">
        <v>187</v>
      </c>
      <c r="F17" s="153" t="s">
        <v>188</v>
      </c>
      <c r="G17" s="169">
        <v>566.66999999999996</v>
      </c>
      <c r="H17" s="268">
        <f t="shared" ref="H17" si="140">G17*1.1916</f>
        <v>675.24397199999999</v>
      </c>
      <c r="I17" s="269">
        <f t="shared" ref="I17" si="141">G17*30</f>
        <v>17000.099999999999</v>
      </c>
      <c r="J17" s="270">
        <f t="shared" ref="J17" si="142">I17*12</f>
        <v>204001.19999999998</v>
      </c>
      <c r="K17" s="170">
        <v>10322.069333333333</v>
      </c>
      <c r="L17" s="270">
        <f t="shared" ref="L17" si="143">G17*20*0.25</f>
        <v>2833.35</v>
      </c>
      <c r="M17" s="271">
        <f t="shared" ref="M17" si="144">G17*50</f>
        <v>28333.499999999996</v>
      </c>
      <c r="N17" s="164">
        <f t="shared" si="20"/>
        <v>3112.2</v>
      </c>
      <c r="O17" s="270">
        <f t="shared" ref="O17" si="145">M17-N17</f>
        <v>25221.299999999996</v>
      </c>
      <c r="P17" s="170">
        <v>0</v>
      </c>
      <c r="Q17" s="170">
        <v>25805.173333333336</v>
      </c>
      <c r="R17" s="170">
        <v>5387.23</v>
      </c>
      <c r="S17" s="170">
        <v>0</v>
      </c>
      <c r="T17" s="270">
        <f t="shared" ref="T17" si="146">J17*0.175</f>
        <v>35700.209999999992</v>
      </c>
      <c r="U17" s="270">
        <f t="shared" ref="U17" si="147">J17*0.03</f>
        <v>6120.0359999999991</v>
      </c>
      <c r="V17" s="270">
        <f t="shared" ref="V17" si="148">J17*0.02</f>
        <v>4080.0239999999999</v>
      </c>
      <c r="W17" s="171">
        <f t="shared" ref="W17" si="149">+J17+K17+M17+R17+T17+U17+V17+S17+L17</f>
        <v>296777.61933333328</v>
      </c>
      <c r="X17" s="26">
        <f t="shared" si="0"/>
        <v>10298.36</v>
      </c>
      <c r="Y17" s="26">
        <f t="shared" si="1"/>
        <v>1090.6099999999999</v>
      </c>
      <c r="Z17" s="27">
        <f t="shared" si="2"/>
        <v>0.21359999999999998</v>
      </c>
      <c r="AA17" s="28">
        <f t="shared" ref="AA17" si="150">(((I17-X17)*Z17)+Y17)</f>
        <v>2522.1016639999993</v>
      </c>
      <c r="AB17" s="28">
        <f t="shared" ref="AB17" si="151">+I17*0.115</f>
        <v>1955.0114999999998</v>
      </c>
      <c r="AC17" s="23">
        <f>+'[1]IMSS con incremento'!$X$5</f>
        <v>187.78142965479455</v>
      </c>
      <c r="AD17" s="28"/>
      <c r="AE17" s="29">
        <f t="shared" ref="AE17" si="152">+I17-AA17-AB17-AC17-AD17</f>
        <v>12335.205406345203</v>
      </c>
      <c r="AF17" s="30">
        <f t="shared" ref="AF17" si="153">+I17</f>
        <v>17000.099999999999</v>
      </c>
      <c r="AG17" s="31">
        <f t="shared" ref="AG17" si="154">(AF17/30*50)</f>
        <v>28333.499999999996</v>
      </c>
      <c r="AH17" s="32">
        <f t="shared" si="29"/>
        <v>2191.2000000000003</v>
      </c>
      <c r="AI17" s="33">
        <f t="shared" ref="AI17" si="155">+AG17-AH17</f>
        <v>26142.299999999996</v>
      </c>
      <c r="AJ17" s="33">
        <f t="shared" ref="AJ17" si="156">(+AI17/365)*30.4</f>
        <v>2177.3312876712325</v>
      </c>
      <c r="AK17" s="33">
        <f t="shared" ref="AK17" si="157">+AF17+AJ17</f>
        <v>19177.431287671232</v>
      </c>
      <c r="AL17" s="34">
        <f t="shared" ref="AL17:AL42" si="158">IF(AG17&gt;0,VLOOKUP(AK17,$AF$164:$AI$173,1),0)</f>
        <v>10298.36</v>
      </c>
      <c r="AM17" s="34">
        <f t="shared" ref="AM17:AM42" si="159">IF(AG17&gt;0,VLOOKUP(AK17,$AF$164:$AI$173,3),0)</f>
        <v>1090.6099999999999</v>
      </c>
      <c r="AN17" s="35">
        <f t="shared" ref="AN17:AN42" si="160">IF(AI17&gt;0,VLOOKUP(AK17,$AF$164:$AI$173,4),0)</f>
        <v>0.21359999999999998</v>
      </c>
      <c r="AO17" s="36">
        <f t="shared" ref="AO17" si="161">+(AK17-AL17)*AN17+AM17</f>
        <v>2987.1796270465748</v>
      </c>
      <c r="AP17" s="37">
        <f t="shared" si="6"/>
        <v>10298.36</v>
      </c>
      <c r="AQ17" s="36">
        <f t="shared" si="7"/>
        <v>1090.6099999999999</v>
      </c>
      <c r="AR17" s="35">
        <f t="shared" si="8"/>
        <v>0.21359999999999998</v>
      </c>
      <c r="AS17" s="38">
        <f t="shared" ref="AS17" si="162">+(AF17-AP17)*AR17+AQ17</f>
        <v>2522.1016639999993</v>
      </c>
      <c r="AT17" s="38">
        <f t="shared" ref="AT17" si="163">+AO17-AS17</f>
        <v>465.07796304657541</v>
      </c>
      <c r="AU17" s="39">
        <f t="shared" ref="AU17" si="164">+AT17/AJ17</f>
        <v>0.21360000000000007</v>
      </c>
      <c r="AV17" s="30">
        <f t="shared" ref="AV17" si="165">+AI17*AU17</f>
        <v>5583.995280000001</v>
      </c>
      <c r="AW17" s="40"/>
      <c r="AX17" s="26">
        <f t="shared" ref="AX17:AX42" si="166">VLOOKUP(BA17,$AF$164:$AI$173,1)</f>
        <v>10298.36</v>
      </c>
      <c r="AY17" s="26">
        <f t="shared" ref="AY17:AY42" si="167">VLOOKUP(BA17,$AF$164:$AI$173,3)</f>
        <v>1090.6099999999999</v>
      </c>
      <c r="AZ17" s="27">
        <f t="shared" ref="AZ17:AZ42" si="168">VLOOKUP(BA17,$AF$164:$AI$173,4)</f>
        <v>0.21359999999999998</v>
      </c>
      <c r="BA17" s="23">
        <v>16800</v>
      </c>
      <c r="BB17" s="28">
        <f t="shared" ref="BB17" si="169">(((BA17-AX17)*AZ17)+AY17)</f>
        <v>2479.3603039999998</v>
      </c>
      <c r="BC17" s="28">
        <f t="shared" ref="BC17" si="170">+BA17*0.115</f>
        <v>1932</v>
      </c>
      <c r="BD17" s="23">
        <f>+'[1]IMSS Sin incremento'!$X$5</f>
        <v>152.04369271232878</v>
      </c>
      <c r="BE17" s="28"/>
      <c r="BF17" s="29">
        <f t="shared" ref="BF17" si="171">+BA17-BB17-BC17-BD17-BE17</f>
        <v>12236.596003287672</v>
      </c>
      <c r="BG17" s="41">
        <f t="shared" ref="BG17" si="172">+AE17-BF17</f>
        <v>98.609403057531381</v>
      </c>
      <c r="BH17" s="287">
        <v>4200</v>
      </c>
      <c r="BI17" s="228">
        <f>J17+L17+M17+R17+T17+U17+V17+BH17+IMSS!AU15</f>
        <v>303655.55</v>
      </c>
    </row>
    <row r="18" spans="1:61">
      <c r="A18" s="151" t="s">
        <v>213</v>
      </c>
      <c r="B18" s="152" t="s">
        <v>214</v>
      </c>
      <c r="C18" s="152" t="s">
        <v>202</v>
      </c>
      <c r="D18" s="153">
        <v>2</v>
      </c>
      <c r="E18" s="267" t="s">
        <v>187</v>
      </c>
      <c r="F18" s="153" t="s">
        <v>188</v>
      </c>
      <c r="G18" s="169">
        <v>370.34</v>
      </c>
      <c r="H18" s="268">
        <f t="shared" si="126"/>
        <v>441.29714399999995</v>
      </c>
      <c r="I18" s="269">
        <f t="shared" si="127"/>
        <v>11110.199999999999</v>
      </c>
      <c r="J18" s="270">
        <f t="shared" si="128"/>
        <v>133322.4</v>
      </c>
      <c r="K18" s="170">
        <v>10322.069333333333</v>
      </c>
      <c r="L18" s="270">
        <f t="shared" si="129"/>
        <v>1851.6999999999998</v>
      </c>
      <c r="M18" s="271">
        <f t="shared" si="130"/>
        <v>18517</v>
      </c>
      <c r="N18" s="164">
        <f t="shared" si="20"/>
        <v>3112.2</v>
      </c>
      <c r="O18" s="270">
        <f t="shared" si="131"/>
        <v>15404.8</v>
      </c>
      <c r="P18" s="170">
        <v>0</v>
      </c>
      <c r="Q18" s="170">
        <v>25805.173333333336</v>
      </c>
      <c r="R18" s="170">
        <v>2745.18</v>
      </c>
      <c r="S18" s="170">
        <v>0</v>
      </c>
      <c r="T18" s="270">
        <f t="shared" si="132"/>
        <v>23331.42</v>
      </c>
      <c r="U18" s="270">
        <f t="shared" si="133"/>
        <v>3999.6719999999996</v>
      </c>
      <c r="V18" s="270">
        <f t="shared" si="134"/>
        <v>2666.4479999999999</v>
      </c>
      <c r="W18" s="171">
        <f t="shared" ref="W18" si="173">+J18+K18+M18+R18+T18+U18+V18+S18+L18</f>
        <v>196755.8893333333</v>
      </c>
      <c r="X18" s="26">
        <f t="shared" si="0"/>
        <v>10298.36</v>
      </c>
      <c r="Y18" s="26">
        <f t="shared" si="1"/>
        <v>1090.6099999999999</v>
      </c>
      <c r="Z18" s="27">
        <f t="shared" si="2"/>
        <v>0.21359999999999998</v>
      </c>
      <c r="AA18" s="28">
        <f t="shared" si="135"/>
        <v>1264.0190239999995</v>
      </c>
      <c r="AB18" s="28">
        <f t="shared" si="136"/>
        <v>1277.673</v>
      </c>
      <c r="AC18" s="23">
        <f>+'[1]IMSS con incremento'!$X$5</f>
        <v>187.78142965479455</v>
      </c>
      <c r="AD18" s="28"/>
      <c r="AE18" s="29">
        <f t="shared" ref="AE18" si="174">+I18-AA18-AB18-AC18-AD18</f>
        <v>8380.726546345204</v>
      </c>
      <c r="AF18" s="30">
        <f t="shared" si="137"/>
        <v>11110.199999999999</v>
      </c>
      <c r="AG18" s="31">
        <f t="shared" si="138"/>
        <v>18517</v>
      </c>
      <c r="AH18" s="32">
        <f t="shared" si="29"/>
        <v>2191.2000000000003</v>
      </c>
      <c r="AI18" s="33">
        <f t="shared" ref="AI18" si="175">+AG18-AH18</f>
        <v>16325.8</v>
      </c>
      <c r="AJ18" s="33">
        <f t="shared" ref="AJ18" si="176">(+AI18/365)*30.4</f>
        <v>1359.7378630136986</v>
      </c>
      <c r="AK18" s="33">
        <f t="shared" ref="AK18" si="177">+AF18+AJ18</f>
        <v>12469.937863013698</v>
      </c>
      <c r="AL18" s="34">
        <f t="shared" si="158"/>
        <v>10298.36</v>
      </c>
      <c r="AM18" s="34">
        <f t="shared" si="159"/>
        <v>1090.6099999999999</v>
      </c>
      <c r="AN18" s="35">
        <f t="shared" si="160"/>
        <v>0.21359999999999998</v>
      </c>
      <c r="AO18" s="36">
        <f t="shared" ref="AO18" si="178">+(AK18-AL18)*AN18+AM18</f>
        <v>1554.4590315397256</v>
      </c>
      <c r="AP18" s="37">
        <f t="shared" si="6"/>
        <v>10298.36</v>
      </c>
      <c r="AQ18" s="36">
        <f t="shared" si="7"/>
        <v>1090.6099999999999</v>
      </c>
      <c r="AR18" s="35">
        <f t="shared" si="8"/>
        <v>0.21359999999999998</v>
      </c>
      <c r="AS18" s="38">
        <f t="shared" si="139"/>
        <v>1264.0190239999995</v>
      </c>
      <c r="AT18" s="38">
        <f t="shared" ref="AT18" si="179">+AO18-AS18</f>
        <v>290.44000753972614</v>
      </c>
      <c r="AU18" s="39">
        <f t="shared" ref="AU18" si="180">+AT18/AJ18</f>
        <v>0.21360000000000007</v>
      </c>
      <c r="AV18" s="30">
        <f t="shared" ref="AV18" si="181">+AI18*AU18</f>
        <v>3487.190880000001</v>
      </c>
      <c r="AW18" s="40"/>
      <c r="AX18" s="26">
        <f t="shared" si="166"/>
        <v>10298.36</v>
      </c>
      <c r="AY18" s="26">
        <f t="shared" si="167"/>
        <v>1090.6099999999999</v>
      </c>
      <c r="AZ18" s="27">
        <f t="shared" si="168"/>
        <v>0.21359999999999998</v>
      </c>
      <c r="BA18" s="23">
        <v>16800</v>
      </c>
      <c r="BB18" s="28">
        <f t="shared" ref="BB18" si="182">(((BA18-AX18)*AZ18)+AY18)</f>
        <v>2479.3603039999998</v>
      </c>
      <c r="BC18" s="28">
        <f t="shared" ref="BC18" si="183">+BA18*0.115</f>
        <v>1932</v>
      </c>
      <c r="BD18" s="23">
        <f>+'[1]IMSS Sin incremento'!$X$5</f>
        <v>152.04369271232878</v>
      </c>
      <c r="BE18" s="28"/>
      <c r="BF18" s="29">
        <f t="shared" ref="BF18" si="184">+BA18-BB18-BC18-BD18-BE18</f>
        <v>12236.596003287672</v>
      </c>
      <c r="BG18" s="41">
        <f t="shared" ref="BG18" si="185">+AE18-BF18</f>
        <v>-3855.8694569424679</v>
      </c>
      <c r="BH18" s="287">
        <v>4200</v>
      </c>
      <c r="BI18" s="228">
        <f>J18+L18+M18+R18+T18+U18+V18+BH18+IMSS!AU16</f>
        <v>200533.82</v>
      </c>
    </row>
    <row r="19" spans="1:61" s="47" customFormat="1">
      <c r="A19" s="154" t="s">
        <v>77</v>
      </c>
      <c r="B19" s="155" t="s">
        <v>133</v>
      </c>
      <c r="C19" s="155" t="s">
        <v>154</v>
      </c>
      <c r="D19" s="156">
        <v>4</v>
      </c>
      <c r="E19" s="272" t="s">
        <v>189</v>
      </c>
      <c r="F19" s="157" t="s">
        <v>190</v>
      </c>
      <c r="G19" s="172">
        <v>539.14</v>
      </c>
      <c r="H19" s="273">
        <f t="shared" si="15"/>
        <v>642.43922399999997</v>
      </c>
      <c r="I19" s="274">
        <f t="shared" si="16"/>
        <v>16174.199999999999</v>
      </c>
      <c r="J19" s="275">
        <f t="shared" si="17"/>
        <v>194090.4</v>
      </c>
      <c r="K19" s="173">
        <v>9707.7926399999997</v>
      </c>
      <c r="L19" s="275">
        <f t="shared" si="18"/>
        <v>2695.7</v>
      </c>
      <c r="M19" s="276">
        <f t="shared" si="19"/>
        <v>26957</v>
      </c>
      <c r="N19" s="164">
        <f t="shared" si="20"/>
        <v>3112.2</v>
      </c>
      <c r="O19" s="275">
        <f t="shared" si="21"/>
        <v>23844.799999999999</v>
      </c>
      <c r="P19" s="173">
        <v>0</v>
      </c>
      <c r="Q19" s="173">
        <v>24269.481599999999</v>
      </c>
      <c r="R19" s="173">
        <v>5093.25</v>
      </c>
      <c r="S19" s="174"/>
      <c r="T19" s="275">
        <f t="shared" si="22"/>
        <v>33965.82</v>
      </c>
      <c r="U19" s="275">
        <f t="shared" si="23"/>
        <v>5822.7119999999995</v>
      </c>
      <c r="V19" s="275">
        <f t="shared" si="24"/>
        <v>3881.808</v>
      </c>
      <c r="W19" s="175">
        <f t="shared" si="96"/>
        <v>282214.48264</v>
      </c>
      <c r="X19" s="26">
        <f t="shared" si="0"/>
        <v>10298.36</v>
      </c>
      <c r="Y19" s="26">
        <f t="shared" si="1"/>
        <v>1090.6099999999999</v>
      </c>
      <c r="Z19" s="27">
        <f t="shared" si="2"/>
        <v>0.21359999999999998</v>
      </c>
      <c r="AA19" s="28">
        <f>(((I19-X19)*Z19)+Y19)</f>
        <v>2345.6894239999992</v>
      </c>
      <c r="AB19" s="28"/>
      <c r="AC19" s="44">
        <f>+'[1]IMSS con incremento'!$X$40</f>
        <v>58.710802060273963</v>
      </c>
      <c r="AD19" s="28">
        <f t="shared" ref="AD19:AD22" si="186">(I19*0.01)</f>
        <v>161.74199999999999</v>
      </c>
      <c r="AE19" s="29">
        <f>+I19-AA19-AB19-AC19-AD19</f>
        <v>13608.057773939727</v>
      </c>
      <c r="AF19" s="30">
        <f>+I19</f>
        <v>16174.199999999999</v>
      </c>
      <c r="AG19" s="31">
        <f>+M19</f>
        <v>26957</v>
      </c>
      <c r="AH19" s="32">
        <f t="shared" si="29"/>
        <v>2191.2000000000003</v>
      </c>
      <c r="AI19" s="33">
        <f>+AG19-AH19</f>
        <v>24765.8</v>
      </c>
      <c r="AJ19" s="33">
        <f>(+AI19/365)*30.4</f>
        <v>2062.6858082191779</v>
      </c>
      <c r="AK19" s="33">
        <f>+AF19+AJ19</f>
        <v>18236.885808219176</v>
      </c>
      <c r="AL19" s="34">
        <f t="shared" si="158"/>
        <v>10298.36</v>
      </c>
      <c r="AM19" s="34">
        <f t="shared" si="159"/>
        <v>1090.6099999999999</v>
      </c>
      <c r="AN19" s="35">
        <f t="shared" si="160"/>
        <v>0.21359999999999998</v>
      </c>
      <c r="AO19" s="36">
        <f>+(AK19-AL19)*AN19+AM19</f>
        <v>2786.279112635616</v>
      </c>
      <c r="AP19" s="37">
        <f t="shared" si="6"/>
        <v>10298.36</v>
      </c>
      <c r="AQ19" s="36">
        <f t="shared" si="7"/>
        <v>1090.6099999999999</v>
      </c>
      <c r="AR19" s="35">
        <f t="shared" si="8"/>
        <v>0.21359999999999998</v>
      </c>
      <c r="AS19" s="38">
        <f t="shared" si="34"/>
        <v>2345.6894239999992</v>
      </c>
      <c r="AT19" s="38">
        <f t="shared" si="35"/>
        <v>440.58968863561677</v>
      </c>
      <c r="AU19" s="39">
        <f t="shared" si="36"/>
        <v>0.21360000000000018</v>
      </c>
      <c r="AV19" s="30">
        <f t="shared" si="37"/>
        <v>5289.9748800000043</v>
      </c>
      <c r="AW19" s="45"/>
      <c r="AX19" s="26">
        <f t="shared" si="166"/>
        <v>4210.42</v>
      </c>
      <c r="AY19" s="26">
        <f t="shared" si="167"/>
        <v>247.24</v>
      </c>
      <c r="AZ19" s="27">
        <f t="shared" si="168"/>
        <v>0.10880000000000001</v>
      </c>
      <c r="BA19" s="46">
        <v>6552</v>
      </c>
      <c r="BB19" s="28">
        <f>(((BA19-AX19)*AZ19)+AY19)</f>
        <v>502.00390400000003</v>
      </c>
      <c r="BC19" s="28"/>
      <c r="BD19" s="44">
        <f>+'[1]IMSS Sin incremento'!$X$40</f>
        <v>44.484836383561635</v>
      </c>
      <c r="BE19" s="28">
        <f t="shared" ref="BE19:BE22" si="187">(BA19*0.01)</f>
        <v>65.52</v>
      </c>
      <c r="BF19" s="29">
        <f>+BA19-BB19-BC19-BD19-BE19</f>
        <v>5939.9912596164377</v>
      </c>
      <c r="BG19" s="41">
        <f>+AE19-BF19</f>
        <v>7668.0665143232891</v>
      </c>
      <c r="BH19" s="287">
        <v>4200</v>
      </c>
      <c r="BI19" s="228">
        <f>J19+L19+M19+R19+T19+U19+V19+BH19+IMSS!AU17</f>
        <v>288406.69</v>
      </c>
    </row>
    <row r="20" spans="1:61" s="47" customFormat="1">
      <c r="A20" s="154" t="s">
        <v>134</v>
      </c>
      <c r="B20" s="155" t="s">
        <v>192</v>
      </c>
      <c r="C20" s="155" t="s">
        <v>132</v>
      </c>
      <c r="D20" s="157">
        <v>4</v>
      </c>
      <c r="E20" s="272" t="s">
        <v>189</v>
      </c>
      <c r="F20" s="157" t="s">
        <v>190</v>
      </c>
      <c r="G20" s="172">
        <v>539.14</v>
      </c>
      <c r="H20" s="273">
        <f t="shared" si="15"/>
        <v>642.43922399999997</v>
      </c>
      <c r="I20" s="274">
        <f t="shared" si="16"/>
        <v>16174.199999999999</v>
      </c>
      <c r="J20" s="275">
        <f t="shared" si="17"/>
        <v>194090.4</v>
      </c>
      <c r="K20" s="173">
        <v>9707.7926399999997</v>
      </c>
      <c r="L20" s="275">
        <f t="shared" si="18"/>
        <v>2695.7</v>
      </c>
      <c r="M20" s="276">
        <f t="shared" si="19"/>
        <v>26957</v>
      </c>
      <c r="N20" s="164">
        <f t="shared" si="20"/>
        <v>3112.2</v>
      </c>
      <c r="O20" s="275">
        <f t="shared" si="21"/>
        <v>23844.799999999999</v>
      </c>
      <c r="P20" s="173">
        <v>0</v>
      </c>
      <c r="Q20" s="173">
        <v>24269.481599999999</v>
      </c>
      <c r="R20" s="173">
        <v>5093.25</v>
      </c>
      <c r="S20" s="174"/>
      <c r="T20" s="275">
        <f t="shared" si="22"/>
        <v>33965.82</v>
      </c>
      <c r="U20" s="275">
        <f t="shared" si="23"/>
        <v>5822.7119999999995</v>
      </c>
      <c r="V20" s="275">
        <f t="shared" si="24"/>
        <v>3881.808</v>
      </c>
      <c r="W20" s="175">
        <f t="shared" si="96"/>
        <v>282214.48264</v>
      </c>
      <c r="X20" s="26">
        <f t="shared" si="0"/>
        <v>10298.36</v>
      </c>
      <c r="Y20" s="26">
        <f t="shared" si="1"/>
        <v>1090.6099999999999</v>
      </c>
      <c r="Z20" s="27">
        <f t="shared" si="2"/>
        <v>0.21359999999999998</v>
      </c>
      <c r="AA20" s="28">
        <f>(((I20-X20)*Z20)+Y20)</f>
        <v>2345.6894239999992</v>
      </c>
      <c r="AB20" s="28"/>
      <c r="AC20" s="44">
        <f>+'[1]IMSS con incremento'!$X$38</f>
        <v>51.519654575342472</v>
      </c>
      <c r="AD20" s="28">
        <f t="shared" si="186"/>
        <v>161.74199999999999</v>
      </c>
      <c r="AE20" s="29">
        <f>+I20-AA20-AB20-AC20-AD20</f>
        <v>13615.248921424658</v>
      </c>
      <c r="AF20" s="30">
        <f>+I20</f>
        <v>16174.199999999999</v>
      </c>
      <c r="AG20" s="31">
        <f>+M20</f>
        <v>26957</v>
      </c>
      <c r="AH20" s="32">
        <f t="shared" si="29"/>
        <v>2191.2000000000003</v>
      </c>
      <c r="AI20" s="33">
        <f>+AG20-AH20</f>
        <v>24765.8</v>
      </c>
      <c r="AJ20" s="33">
        <f>(+AI20/365)*30.4</f>
        <v>2062.6858082191779</v>
      </c>
      <c r="AK20" s="33">
        <f>+AF20+AJ20</f>
        <v>18236.885808219176</v>
      </c>
      <c r="AL20" s="34">
        <f t="shared" si="158"/>
        <v>10298.36</v>
      </c>
      <c r="AM20" s="34">
        <f t="shared" si="159"/>
        <v>1090.6099999999999</v>
      </c>
      <c r="AN20" s="35">
        <f t="shared" si="160"/>
        <v>0.21359999999999998</v>
      </c>
      <c r="AO20" s="36">
        <f>+(AK20-AL20)*AN20+AM20</f>
        <v>2786.279112635616</v>
      </c>
      <c r="AP20" s="37">
        <f t="shared" si="6"/>
        <v>10298.36</v>
      </c>
      <c r="AQ20" s="36">
        <f t="shared" si="7"/>
        <v>1090.6099999999999</v>
      </c>
      <c r="AR20" s="35">
        <f t="shared" si="8"/>
        <v>0.21359999999999998</v>
      </c>
      <c r="AS20" s="38">
        <f t="shared" si="34"/>
        <v>2345.6894239999992</v>
      </c>
      <c r="AT20" s="38">
        <f t="shared" si="35"/>
        <v>440.58968863561677</v>
      </c>
      <c r="AU20" s="39">
        <f t="shared" si="36"/>
        <v>0.21360000000000018</v>
      </c>
      <c r="AV20" s="30">
        <f t="shared" si="37"/>
        <v>5289.9748800000043</v>
      </c>
      <c r="AW20" s="45"/>
      <c r="AX20" s="26">
        <f t="shared" si="166"/>
        <v>4210.42</v>
      </c>
      <c r="AY20" s="26">
        <f t="shared" si="167"/>
        <v>247.24</v>
      </c>
      <c r="AZ20" s="27">
        <f t="shared" si="168"/>
        <v>0.10880000000000001</v>
      </c>
      <c r="BA20" s="46">
        <v>6000</v>
      </c>
      <c r="BB20" s="28">
        <f>(((BA20-AX20)*AZ20)+AY20)</f>
        <v>441.94630400000005</v>
      </c>
      <c r="BC20" s="28"/>
      <c r="BD20" s="44">
        <f>+'[1]IMSS Sin incremento'!$X$38</f>
        <v>38.492213479452055</v>
      </c>
      <c r="BE20" s="28">
        <f t="shared" si="187"/>
        <v>60</v>
      </c>
      <c r="BF20" s="29">
        <f>+BA20-BB20-BC20-BD20-BE20</f>
        <v>5459.5614825205475</v>
      </c>
      <c r="BG20" s="41">
        <f>+AE20-BF20</f>
        <v>8155.6874389041104</v>
      </c>
      <c r="BH20" s="287">
        <v>4200</v>
      </c>
      <c r="BI20" s="228">
        <f>J20+L20+M20+R20+T20+U20+V20+BH20+IMSS!AU18</f>
        <v>288406.69</v>
      </c>
    </row>
    <row r="21" spans="1:61" s="47" customFormat="1">
      <c r="A21" s="154" t="s">
        <v>78</v>
      </c>
      <c r="B21" s="155" t="s">
        <v>67</v>
      </c>
      <c r="C21" s="155" t="s">
        <v>131</v>
      </c>
      <c r="D21" s="157">
        <v>4</v>
      </c>
      <c r="E21" s="272" t="s">
        <v>189</v>
      </c>
      <c r="F21" s="157" t="s">
        <v>190</v>
      </c>
      <c r="G21" s="172">
        <v>539.14</v>
      </c>
      <c r="H21" s="273">
        <f t="shared" si="15"/>
        <v>642.43922399999997</v>
      </c>
      <c r="I21" s="274">
        <f t="shared" si="16"/>
        <v>16174.199999999999</v>
      </c>
      <c r="J21" s="275">
        <f t="shared" si="17"/>
        <v>194090.4</v>
      </c>
      <c r="K21" s="173">
        <v>9707.7926399999997</v>
      </c>
      <c r="L21" s="275">
        <f t="shared" si="18"/>
        <v>2695.7</v>
      </c>
      <c r="M21" s="276">
        <f t="shared" si="19"/>
        <v>26957</v>
      </c>
      <c r="N21" s="164">
        <f t="shared" si="20"/>
        <v>3112.2</v>
      </c>
      <c r="O21" s="275">
        <f t="shared" si="21"/>
        <v>23844.799999999999</v>
      </c>
      <c r="P21" s="173">
        <v>0</v>
      </c>
      <c r="Q21" s="173">
        <v>24269.481599999999</v>
      </c>
      <c r="R21" s="173">
        <v>5093.25</v>
      </c>
      <c r="S21" s="174"/>
      <c r="T21" s="275">
        <f t="shared" si="22"/>
        <v>33965.82</v>
      </c>
      <c r="U21" s="275">
        <f t="shared" si="23"/>
        <v>5822.7119999999995</v>
      </c>
      <c r="V21" s="275">
        <f t="shared" si="24"/>
        <v>3881.808</v>
      </c>
      <c r="W21" s="175">
        <f t="shared" si="96"/>
        <v>282214.48264</v>
      </c>
      <c r="X21" s="26">
        <f t="shared" si="0"/>
        <v>10298.36</v>
      </c>
      <c r="Y21" s="26">
        <f t="shared" si="1"/>
        <v>1090.6099999999999</v>
      </c>
      <c r="Z21" s="27">
        <f t="shared" si="2"/>
        <v>0.21359999999999998</v>
      </c>
      <c r="AA21" s="28">
        <f>(((I21-X21)*Z21)+Y21)</f>
        <v>2345.6894239999992</v>
      </c>
      <c r="AB21" s="28"/>
      <c r="AC21" s="44">
        <f>+'[1]IMSS con incremento'!$X$38</f>
        <v>51.519654575342472</v>
      </c>
      <c r="AD21" s="28">
        <f t="shared" si="186"/>
        <v>161.74199999999999</v>
      </c>
      <c r="AE21" s="29">
        <f>+I21-AA21-AB21-AC21-AD21</f>
        <v>13615.248921424658</v>
      </c>
      <c r="AF21" s="30">
        <f>+I21</f>
        <v>16174.199999999999</v>
      </c>
      <c r="AG21" s="31">
        <f>+M21</f>
        <v>26957</v>
      </c>
      <c r="AH21" s="32">
        <f t="shared" si="29"/>
        <v>2191.2000000000003</v>
      </c>
      <c r="AI21" s="33">
        <f>+AG21-AH21</f>
        <v>24765.8</v>
      </c>
      <c r="AJ21" s="33">
        <f>(+AI21/365)*30.4</f>
        <v>2062.6858082191779</v>
      </c>
      <c r="AK21" s="33">
        <f>+AF21+AJ21</f>
        <v>18236.885808219176</v>
      </c>
      <c r="AL21" s="34">
        <f t="shared" si="158"/>
        <v>10298.36</v>
      </c>
      <c r="AM21" s="34">
        <f t="shared" si="159"/>
        <v>1090.6099999999999</v>
      </c>
      <c r="AN21" s="35">
        <f t="shared" si="160"/>
        <v>0.21359999999999998</v>
      </c>
      <c r="AO21" s="36">
        <f>+(AK21-AL21)*AN21+AM21</f>
        <v>2786.279112635616</v>
      </c>
      <c r="AP21" s="37">
        <f t="shared" si="6"/>
        <v>10298.36</v>
      </c>
      <c r="AQ21" s="36">
        <f t="shared" si="7"/>
        <v>1090.6099999999999</v>
      </c>
      <c r="AR21" s="35">
        <f t="shared" si="8"/>
        <v>0.21359999999999998</v>
      </c>
      <c r="AS21" s="38">
        <f t="shared" si="34"/>
        <v>2345.6894239999992</v>
      </c>
      <c r="AT21" s="38">
        <f t="shared" si="35"/>
        <v>440.58968863561677</v>
      </c>
      <c r="AU21" s="39">
        <f t="shared" si="36"/>
        <v>0.21360000000000018</v>
      </c>
      <c r="AV21" s="30">
        <f t="shared" si="37"/>
        <v>5289.9748800000043</v>
      </c>
      <c r="AW21" s="45"/>
      <c r="AX21" s="26">
        <f t="shared" si="166"/>
        <v>4210.42</v>
      </c>
      <c r="AY21" s="26">
        <f t="shared" si="167"/>
        <v>247.24</v>
      </c>
      <c r="AZ21" s="27">
        <f t="shared" si="168"/>
        <v>0.10880000000000001</v>
      </c>
      <c r="BA21" s="46">
        <v>6000</v>
      </c>
      <c r="BB21" s="28">
        <f>(((BA21-AX21)*AZ21)+AY21)</f>
        <v>441.94630400000005</v>
      </c>
      <c r="BC21" s="28"/>
      <c r="BD21" s="44">
        <f>+'[1]IMSS Sin incremento'!$X$38</f>
        <v>38.492213479452055</v>
      </c>
      <c r="BE21" s="28">
        <f t="shared" si="187"/>
        <v>60</v>
      </c>
      <c r="BF21" s="29">
        <f>+BA21-BB21-BC21-BD21-BE21</f>
        <v>5459.5614825205475</v>
      </c>
      <c r="BG21" s="41">
        <f>+AE21-BF21</f>
        <v>8155.6874389041104</v>
      </c>
      <c r="BH21" s="287">
        <v>4200</v>
      </c>
      <c r="BI21" s="228">
        <f>J21+L21+M21+R21+T21+U21+V21+BH21+IMSS!AU19</f>
        <v>288406.69</v>
      </c>
    </row>
    <row r="22" spans="1:61" s="47" customFormat="1">
      <c r="A22" s="154" t="s">
        <v>79</v>
      </c>
      <c r="B22" s="155" t="s">
        <v>180</v>
      </c>
      <c r="C22" s="155" t="s">
        <v>132</v>
      </c>
      <c r="D22" s="156">
        <v>4</v>
      </c>
      <c r="E22" s="272" t="s">
        <v>189</v>
      </c>
      <c r="F22" s="157" t="s">
        <v>190</v>
      </c>
      <c r="G22" s="172">
        <v>539.14</v>
      </c>
      <c r="H22" s="273">
        <f t="shared" si="15"/>
        <v>642.43922399999997</v>
      </c>
      <c r="I22" s="274">
        <f t="shared" si="16"/>
        <v>16174.199999999999</v>
      </c>
      <c r="J22" s="275">
        <f t="shared" si="17"/>
        <v>194090.4</v>
      </c>
      <c r="K22" s="173">
        <v>9707.7926399999997</v>
      </c>
      <c r="L22" s="275">
        <f t="shared" si="18"/>
        <v>2695.7</v>
      </c>
      <c r="M22" s="276">
        <f t="shared" si="19"/>
        <v>26957</v>
      </c>
      <c r="N22" s="164">
        <f t="shared" si="20"/>
        <v>3112.2</v>
      </c>
      <c r="O22" s="275">
        <f t="shared" si="21"/>
        <v>23844.799999999999</v>
      </c>
      <c r="P22" s="173">
        <v>0</v>
      </c>
      <c r="Q22" s="173">
        <v>24269.481599999999</v>
      </c>
      <c r="R22" s="173">
        <v>5093.25</v>
      </c>
      <c r="S22" s="174"/>
      <c r="T22" s="275">
        <f t="shared" si="22"/>
        <v>33965.82</v>
      </c>
      <c r="U22" s="275">
        <f t="shared" si="23"/>
        <v>5822.7119999999995</v>
      </c>
      <c r="V22" s="275">
        <f t="shared" si="24"/>
        <v>3881.808</v>
      </c>
      <c r="W22" s="175">
        <f t="shared" si="96"/>
        <v>282214.48264</v>
      </c>
      <c r="X22" s="26">
        <f t="shared" si="0"/>
        <v>10298.36</v>
      </c>
      <c r="Y22" s="26">
        <f t="shared" si="1"/>
        <v>1090.6099999999999</v>
      </c>
      <c r="Z22" s="27">
        <f t="shared" si="2"/>
        <v>0.21359999999999998</v>
      </c>
      <c r="AA22" s="28">
        <f>(((I22-X22)*Z22)+Y22)</f>
        <v>2345.6894239999992</v>
      </c>
      <c r="AB22" s="28"/>
      <c r="AC22" s="44">
        <f>+'[1]IMSS con incremento'!$X$44</f>
        <v>80.023695693150714</v>
      </c>
      <c r="AD22" s="28">
        <f t="shared" si="186"/>
        <v>161.74199999999999</v>
      </c>
      <c r="AE22" s="29">
        <f>+I22-AA22-AB22-AC22-AD22</f>
        <v>13586.744880306849</v>
      </c>
      <c r="AF22" s="30">
        <f>+I22</f>
        <v>16174.199999999999</v>
      </c>
      <c r="AG22" s="31">
        <f>+M22</f>
        <v>26957</v>
      </c>
      <c r="AH22" s="32">
        <f t="shared" si="29"/>
        <v>2191.2000000000003</v>
      </c>
      <c r="AI22" s="33">
        <f>+AG22-AH22</f>
        <v>24765.8</v>
      </c>
      <c r="AJ22" s="33">
        <f>(+AI22/365)*30.4</f>
        <v>2062.6858082191779</v>
      </c>
      <c r="AK22" s="33">
        <f>+AF22+AJ22</f>
        <v>18236.885808219176</v>
      </c>
      <c r="AL22" s="34">
        <f t="shared" si="158"/>
        <v>10298.36</v>
      </c>
      <c r="AM22" s="34">
        <f t="shared" si="159"/>
        <v>1090.6099999999999</v>
      </c>
      <c r="AN22" s="35">
        <f t="shared" si="160"/>
        <v>0.21359999999999998</v>
      </c>
      <c r="AO22" s="36">
        <f>+(AK22-AL22)*AN22+AM22</f>
        <v>2786.279112635616</v>
      </c>
      <c r="AP22" s="37">
        <f t="shared" si="6"/>
        <v>10298.36</v>
      </c>
      <c r="AQ22" s="36">
        <f t="shared" si="7"/>
        <v>1090.6099999999999</v>
      </c>
      <c r="AR22" s="35">
        <f t="shared" si="8"/>
        <v>0.21359999999999998</v>
      </c>
      <c r="AS22" s="38">
        <f t="shared" si="34"/>
        <v>2345.6894239999992</v>
      </c>
      <c r="AT22" s="38">
        <f t="shared" si="35"/>
        <v>440.58968863561677</v>
      </c>
      <c r="AU22" s="39">
        <f t="shared" si="36"/>
        <v>0.21360000000000018</v>
      </c>
      <c r="AV22" s="30">
        <f t="shared" si="37"/>
        <v>5289.9748800000043</v>
      </c>
      <c r="AW22" s="45"/>
      <c r="AX22" s="26">
        <f t="shared" si="166"/>
        <v>7399.43</v>
      </c>
      <c r="AY22" s="26">
        <f t="shared" si="167"/>
        <v>594.21</v>
      </c>
      <c r="AZ22" s="27">
        <f t="shared" si="168"/>
        <v>0.16</v>
      </c>
      <c r="BA22" s="46">
        <v>8188</v>
      </c>
      <c r="BB22" s="28">
        <f>(((BA22-AX22)*AZ22)+AY22)</f>
        <v>720.38120000000004</v>
      </c>
      <c r="BC22" s="28"/>
      <c r="BD22" s="44">
        <f>+'[1]IMSS Sin incremento'!$X$44</f>
        <v>62.245581077625587</v>
      </c>
      <c r="BE22" s="28">
        <f t="shared" si="187"/>
        <v>81.88</v>
      </c>
      <c r="BF22" s="29">
        <f>+BA22-BB22-BC22-BD22-BE22</f>
        <v>7323.4932189223746</v>
      </c>
      <c r="BG22" s="41">
        <f>+AE22-BF22</f>
        <v>6263.2516613844746</v>
      </c>
      <c r="BH22" s="287">
        <v>4200</v>
      </c>
      <c r="BI22" s="228">
        <f>J22+L22+M22+R22+T22+U22+V22+BH22+IMSS!AU20</f>
        <v>288406.69</v>
      </c>
    </row>
    <row r="23" spans="1:61">
      <c r="A23" s="158" t="s">
        <v>80</v>
      </c>
      <c r="B23" s="159" t="s">
        <v>68</v>
      </c>
      <c r="C23" s="159" t="s">
        <v>93</v>
      </c>
      <c r="D23" s="160">
        <v>5</v>
      </c>
      <c r="E23" s="277" t="s">
        <v>189</v>
      </c>
      <c r="F23" s="278" t="s">
        <v>190</v>
      </c>
      <c r="G23" s="176">
        <v>539.14</v>
      </c>
      <c r="H23" s="279">
        <f t="shared" si="15"/>
        <v>642.43922399999997</v>
      </c>
      <c r="I23" s="280">
        <f t="shared" si="16"/>
        <v>16174.199999999999</v>
      </c>
      <c r="J23" s="281">
        <f t="shared" si="17"/>
        <v>194090.4</v>
      </c>
      <c r="K23" s="282">
        <v>9707.7926399999997</v>
      </c>
      <c r="L23" s="281">
        <f t="shared" si="18"/>
        <v>2695.7</v>
      </c>
      <c r="M23" s="283">
        <f t="shared" si="19"/>
        <v>26957</v>
      </c>
      <c r="N23" s="164">
        <f t="shared" si="20"/>
        <v>3112.2</v>
      </c>
      <c r="O23" s="281">
        <f t="shared" si="21"/>
        <v>23844.799999999999</v>
      </c>
      <c r="P23" s="177">
        <v>0</v>
      </c>
      <c r="Q23" s="177">
        <v>24269.481599999999</v>
      </c>
      <c r="R23" s="177">
        <v>5093.25</v>
      </c>
      <c r="S23" s="177">
        <v>0</v>
      </c>
      <c r="T23" s="281">
        <f t="shared" si="22"/>
        <v>33965.82</v>
      </c>
      <c r="U23" s="281">
        <f t="shared" si="23"/>
        <v>5822.7119999999995</v>
      </c>
      <c r="V23" s="281">
        <f t="shared" si="24"/>
        <v>3881.808</v>
      </c>
      <c r="W23" s="178">
        <f t="shared" si="96"/>
        <v>282214.48264</v>
      </c>
      <c r="X23" s="26">
        <f t="shared" si="0"/>
        <v>10298.36</v>
      </c>
      <c r="Y23" s="26">
        <f t="shared" si="1"/>
        <v>1090.6099999999999</v>
      </c>
      <c r="Z23" s="27">
        <f t="shared" si="2"/>
        <v>0.21359999999999998</v>
      </c>
      <c r="AA23" s="28">
        <f t="shared" si="25"/>
        <v>2345.6894239999992</v>
      </c>
      <c r="AB23" s="28">
        <f t="shared" si="26"/>
        <v>1860.0329999999999</v>
      </c>
      <c r="AC23" s="23">
        <f>+'[1]IMSS con incremento'!$X$10</f>
        <v>225.98705396383559</v>
      </c>
      <c r="AD23" s="28"/>
      <c r="AE23" s="29">
        <f t="shared" si="27"/>
        <v>11742.490522036165</v>
      </c>
      <c r="AF23" s="30">
        <f t="shared" si="39"/>
        <v>16174.199999999999</v>
      </c>
      <c r="AG23" s="31">
        <f t="shared" si="28"/>
        <v>26957</v>
      </c>
      <c r="AH23" s="32">
        <f t="shared" si="29"/>
        <v>2191.2000000000003</v>
      </c>
      <c r="AI23" s="33">
        <f t="shared" si="30"/>
        <v>24765.8</v>
      </c>
      <c r="AJ23" s="33">
        <f t="shared" si="31"/>
        <v>2062.6858082191779</v>
      </c>
      <c r="AK23" s="33">
        <f t="shared" si="32"/>
        <v>18236.885808219176</v>
      </c>
      <c r="AL23" s="34">
        <f t="shared" si="158"/>
        <v>10298.36</v>
      </c>
      <c r="AM23" s="34">
        <f t="shared" si="159"/>
        <v>1090.6099999999999</v>
      </c>
      <c r="AN23" s="35">
        <f t="shared" si="160"/>
        <v>0.21359999999999998</v>
      </c>
      <c r="AO23" s="36">
        <f t="shared" si="33"/>
        <v>2786.279112635616</v>
      </c>
      <c r="AP23" s="37">
        <f t="shared" si="6"/>
        <v>10298.36</v>
      </c>
      <c r="AQ23" s="36">
        <f t="shared" si="7"/>
        <v>1090.6099999999999</v>
      </c>
      <c r="AR23" s="35">
        <f t="shared" si="8"/>
        <v>0.21359999999999998</v>
      </c>
      <c r="AS23" s="38">
        <f t="shared" si="34"/>
        <v>2345.6894239999992</v>
      </c>
      <c r="AT23" s="38">
        <f t="shared" si="35"/>
        <v>440.58968863561677</v>
      </c>
      <c r="AU23" s="39">
        <f t="shared" si="36"/>
        <v>0.21360000000000018</v>
      </c>
      <c r="AV23" s="30">
        <f t="shared" si="37"/>
        <v>5289.9748800000043</v>
      </c>
      <c r="AW23" s="40"/>
      <c r="AX23" s="26">
        <f t="shared" si="166"/>
        <v>10298.36</v>
      </c>
      <c r="AY23" s="26">
        <f t="shared" si="167"/>
        <v>1090.6099999999999</v>
      </c>
      <c r="AZ23" s="27">
        <f t="shared" si="168"/>
        <v>0.21359999999999998</v>
      </c>
      <c r="BA23" s="23">
        <v>19392.3</v>
      </c>
      <c r="BB23" s="28">
        <f t="shared" si="12"/>
        <v>3033.0755839999993</v>
      </c>
      <c r="BC23" s="28">
        <f t="shared" si="13"/>
        <v>2230.1145000000001</v>
      </c>
      <c r="BD23" s="23">
        <f>+'[1]IMSS Sin incremento'!$X$10</f>
        <v>183.88171296986303</v>
      </c>
      <c r="BE23" s="28"/>
      <c r="BF23" s="29">
        <f t="shared" si="14"/>
        <v>13945.228203030138</v>
      </c>
      <c r="BG23" s="41">
        <f t="shared" si="38"/>
        <v>-2202.7376809939724</v>
      </c>
      <c r="BH23" s="287">
        <v>4200</v>
      </c>
      <c r="BI23" s="228">
        <f>J23+L23+M23+R23+T23+U23+V23+BH23+IMSS!AU21</f>
        <v>288406.69</v>
      </c>
    </row>
    <row r="24" spans="1:61">
      <c r="A24" s="158" t="s">
        <v>81</v>
      </c>
      <c r="B24" s="159" t="s">
        <v>191</v>
      </c>
      <c r="C24" s="159" t="s">
        <v>93</v>
      </c>
      <c r="D24" s="160">
        <v>5</v>
      </c>
      <c r="E24" s="277" t="s">
        <v>189</v>
      </c>
      <c r="F24" s="278" t="s">
        <v>190</v>
      </c>
      <c r="G24" s="176">
        <v>539.14</v>
      </c>
      <c r="H24" s="279">
        <f t="shared" si="15"/>
        <v>642.43922399999997</v>
      </c>
      <c r="I24" s="280">
        <f t="shared" si="16"/>
        <v>16174.199999999999</v>
      </c>
      <c r="J24" s="281">
        <f t="shared" si="17"/>
        <v>194090.4</v>
      </c>
      <c r="K24" s="282">
        <v>9707.7926399999997</v>
      </c>
      <c r="L24" s="281">
        <f t="shared" si="18"/>
        <v>2695.7</v>
      </c>
      <c r="M24" s="283">
        <f t="shared" si="19"/>
        <v>26957</v>
      </c>
      <c r="N24" s="164">
        <f t="shared" si="20"/>
        <v>3112.2</v>
      </c>
      <c r="O24" s="281">
        <f t="shared" si="21"/>
        <v>23844.799999999999</v>
      </c>
      <c r="P24" s="177">
        <v>0</v>
      </c>
      <c r="Q24" s="177">
        <v>24269.481599999999</v>
      </c>
      <c r="R24" s="177">
        <v>5093.25</v>
      </c>
      <c r="S24" s="177">
        <v>0</v>
      </c>
      <c r="T24" s="281">
        <f t="shared" si="22"/>
        <v>33965.82</v>
      </c>
      <c r="U24" s="281">
        <f t="shared" si="23"/>
        <v>5822.7119999999995</v>
      </c>
      <c r="V24" s="281">
        <f t="shared" si="24"/>
        <v>3881.808</v>
      </c>
      <c r="W24" s="178">
        <f t="shared" si="96"/>
        <v>282214.48264</v>
      </c>
      <c r="X24" s="26">
        <f t="shared" si="0"/>
        <v>10298.36</v>
      </c>
      <c r="Y24" s="26">
        <f t="shared" si="1"/>
        <v>1090.6099999999999</v>
      </c>
      <c r="Z24" s="27">
        <f t="shared" si="2"/>
        <v>0.21359999999999998</v>
      </c>
      <c r="AA24" s="28">
        <f t="shared" si="25"/>
        <v>2345.6894239999992</v>
      </c>
      <c r="AB24" s="28">
        <f t="shared" si="26"/>
        <v>1860.0329999999999</v>
      </c>
      <c r="AC24" s="23">
        <f>+'[1]IMSS con incremento'!$X$7</f>
        <v>142.19064460273972</v>
      </c>
      <c r="AD24" s="28"/>
      <c r="AE24" s="29">
        <f t="shared" si="27"/>
        <v>11826.286931397261</v>
      </c>
      <c r="AF24" s="30">
        <f t="shared" si="39"/>
        <v>16174.199999999999</v>
      </c>
      <c r="AG24" s="31">
        <f t="shared" si="28"/>
        <v>26957</v>
      </c>
      <c r="AH24" s="32">
        <f t="shared" si="29"/>
        <v>2191.2000000000003</v>
      </c>
      <c r="AI24" s="33">
        <f t="shared" si="30"/>
        <v>24765.8</v>
      </c>
      <c r="AJ24" s="33">
        <f t="shared" si="31"/>
        <v>2062.6858082191779</v>
      </c>
      <c r="AK24" s="33">
        <f t="shared" si="32"/>
        <v>18236.885808219176</v>
      </c>
      <c r="AL24" s="34">
        <f t="shared" si="158"/>
        <v>10298.36</v>
      </c>
      <c r="AM24" s="34">
        <f t="shared" si="159"/>
        <v>1090.6099999999999</v>
      </c>
      <c r="AN24" s="35">
        <f t="shared" si="160"/>
        <v>0.21359999999999998</v>
      </c>
      <c r="AO24" s="36">
        <f t="shared" si="33"/>
        <v>2786.279112635616</v>
      </c>
      <c r="AP24" s="37">
        <f t="shared" si="6"/>
        <v>10298.36</v>
      </c>
      <c r="AQ24" s="36">
        <f t="shared" si="7"/>
        <v>1090.6099999999999</v>
      </c>
      <c r="AR24" s="35">
        <f t="shared" si="8"/>
        <v>0.21359999999999998</v>
      </c>
      <c r="AS24" s="38">
        <f t="shared" si="34"/>
        <v>2345.6894239999992</v>
      </c>
      <c r="AT24" s="38">
        <f t="shared" si="35"/>
        <v>440.58968863561677</v>
      </c>
      <c r="AU24" s="39">
        <f t="shared" si="36"/>
        <v>0.21360000000000018</v>
      </c>
      <c r="AV24" s="30">
        <f t="shared" si="37"/>
        <v>5289.9748800000043</v>
      </c>
      <c r="AW24" s="40"/>
      <c r="AX24" s="26">
        <f t="shared" si="166"/>
        <v>10298.36</v>
      </c>
      <c r="AY24" s="26">
        <f t="shared" si="167"/>
        <v>1090.6099999999999</v>
      </c>
      <c r="AZ24" s="27">
        <f t="shared" si="168"/>
        <v>0.21359999999999998</v>
      </c>
      <c r="BA24" s="23">
        <v>12960</v>
      </c>
      <c r="BB24" s="28">
        <f t="shared" si="12"/>
        <v>1659.1363039999997</v>
      </c>
      <c r="BC24" s="28">
        <f t="shared" si="13"/>
        <v>1490.4</v>
      </c>
      <c r="BD24" s="23">
        <f>+'[1]IMSS Sin incremento'!$X$7</f>
        <v>114.05137183561644</v>
      </c>
      <c r="BE24" s="28"/>
      <c r="BF24" s="29">
        <f t="shared" si="14"/>
        <v>9696.4123241643847</v>
      </c>
      <c r="BG24" s="41">
        <f t="shared" si="38"/>
        <v>2129.8746072328759</v>
      </c>
      <c r="BH24" s="287">
        <v>4200</v>
      </c>
      <c r="BI24" s="228">
        <f>J24+L24+M24+R24+T24+U24+V24+BH24+IMSS!AU22</f>
        <v>288406.69</v>
      </c>
    </row>
    <row r="25" spans="1:61" s="356" customFormat="1" ht="15.75" thickBot="1">
      <c r="A25" s="327" t="s">
        <v>208</v>
      </c>
      <c r="B25" s="326" t="s">
        <v>207</v>
      </c>
      <c r="C25" s="326" t="s">
        <v>212</v>
      </c>
      <c r="D25" s="328">
        <v>2</v>
      </c>
      <c r="E25" s="328" t="s">
        <v>187</v>
      </c>
      <c r="F25" s="329" t="s">
        <v>188</v>
      </c>
      <c r="G25" s="330">
        <v>859.16</v>
      </c>
      <c r="H25" s="331">
        <f t="shared" si="15"/>
        <v>1023.7750559999999</v>
      </c>
      <c r="I25" s="332">
        <f t="shared" si="16"/>
        <v>25774.799999999999</v>
      </c>
      <c r="J25" s="333">
        <f t="shared" si="17"/>
        <v>309297.59999999998</v>
      </c>
      <c r="K25" s="334">
        <v>18026.666666666668</v>
      </c>
      <c r="L25" s="333">
        <f t="shared" si="18"/>
        <v>4295.8</v>
      </c>
      <c r="M25" s="335">
        <f t="shared" si="19"/>
        <v>42958</v>
      </c>
      <c r="N25" s="333">
        <f t="shared" si="20"/>
        <v>3112.2</v>
      </c>
      <c r="O25" s="333">
        <f t="shared" si="21"/>
        <v>39845.800000000003</v>
      </c>
      <c r="P25" s="334">
        <v>0</v>
      </c>
      <c r="Q25" s="334">
        <v>45066.666666666672</v>
      </c>
      <c r="R25" s="334">
        <v>9056.9500000000007</v>
      </c>
      <c r="S25" s="334">
        <v>0</v>
      </c>
      <c r="T25" s="333">
        <f t="shared" si="22"/>
        <v>54127.079999999994</v>
      </c>
      <c r="U25" s="333">
        <f t="shared" si="23"/>
        <v>9278.9279999999981</v>
      </c>
      <c r="V25" s="333">
        <f t="shared" si="24"/>
        <v>6185.9519999999993</v>
      </c>
      <c r="W25" s="336">
        <f t="shared" si="96"/>
        <v>453226.97666666668</v>
      </c>
      <c r="X25" s="337">
        <f t="shared" si="0"/>
        <v>20770.3</v>
      </c>
      <c r="Y25" s="337">
        <f t="shared" si="1"/>
        <v>3327.42</v>
      </c>
      <c r="Z25" s="338">
        <f t="shared" si="2"/>
        <v>0.23519999999999999</v>
      </c>
      <c r="AA25" s="339">
        <f t="shared" si="25"/>
        <v>4504.4784</v>
      </c>
      <c r="AB25" s="339">
        <f t="shared" si="26"/>
        <v>2964.1019999999999</v>
      </c>
      <c r="AC25" s="340">
        <f>+'[1]IMSS con incremento'!$X$16</f>
        <v>66.16469749479451</v>
      </c>
      <c r="AD25" s="339">
        <f t="shared" ref="AD25" si="188">(I25*0.01)</f>
        <v>257.74799999999999</v>
      </c>
      <c r="AE25" s="341">
        <f t="shared" si="27"/>
        <v>17982.306902505206</v>
      </c>
      <c r="AF25" s="342">
        <f t="shared" si="39"/>
        <v>25774.799999999999</v>
      </c>
      <c r="AG25" s="343">
        <f t="shared" si="28"/>
        <v>42958</v>
      </c>
      <c r="AH25" s="344">
        <f t="shared" si="29"/>
        <v>2191.2000000000003</v>
      </c>
      <c r="AI25" s="345">
        <f t="shared" si="30"/>
        <v>40766.800000000003</v>
      </c>
      <c r="AJ25" s="345">
        <f t="shared" si="31"/>
        <v>3395.3718356164386</v>
      </c>
      <c r="AK25" s="345">
        <f t="shared" si="32"/>
        <v>29170.171835616438</v>
      </c>
      <c r="AL25" s="346">
        <f t="shared" si="158"/>
        <v>20770.3</v>
      </c>
      <c r="AM25" s="346">
        <f t="shared" si="159"/>
        <v>3327.42</v>
      </c>
      <c r="AN25" s="347">
        <f t="shared" si="160"/>
        <v>0.23519999999999999</v>
      </c>
      <c r="AO25" s="348">
        <f t="shared" si="33"/>
        <v>5303.0698557369869</v>
      </c>
      <c r="AP25" s="349">
        <f t="shared" si="6"/>
        <v>20770.3</v>
      </c>
      <c r="AQ25" s="348">
        <f t="shared" si="7"/>
        <v>3327.42</v>
      </c>
      <c r="AR25" s="347">
        <f t="shared" si="8"/>
        <v>0.23519999999999999</v>
      </c>
      <c r="AS25" s="350">
        <f t="shared" si="34"/>
        <v>4504.4784</v>
      </c>
      <c r="AT25" s="350">
        <f t="shared" si="35"/>
        <v>798.59145573698697</v>
      </c>
      <c r="AU25" s="351">
        <f t="shared" si="36"/>
        <v>0.23520000000000019</v>
      </c>
      <c r="AV25" s="342">
        <f t="shared" si="37"/>
        <v>9588.3513600000078</v>
      </c>
      <c r="AW25" s="352"/>
      <c r="AX25" s="337">
        <f t="shared" si="166"/>
        <v>4210.42</v>
      </c>
      <c r="AY25" s="337">
        <f t="shared" si="167"/>
        <v>247.24</v>
      </c>
      <c r="AZ25" s="338">
        <f t="shared" si="168"/>
        <v>0.10880000000000001</v>
      </c>
      <c r="BA25" s="340">
        <v>6471.12</v>
      </c>
      <c r="BB25" s="339">
        <f t="shared" si="12"/>
        <v>493.20416</v>
      </c>
      <c r="BC25" s="339">
        <f t="shared" si="13"/>
        <v>744.17880000000002</v>
      </c>
      <c r="BD25" s="340">
        <f>+'[1]IMSS Sin incremento'!$X$16</f>
        <v>50.69641591232876</v>
      </c>
      <c r="BE25" s="339">
        <f t="shared" ref="BE25" si="189">(BA25*0.01)</f>
        <v>64.711200000000005</v>
      </c>
      <c r="BF25" s="341">
        <f t="shared" si="14"/>
        <v>5118.3294240876712</v>
      </c>
      <c r="BG25" s="353">
        <f t="shared" si="38"/>
        <v>12863.977478417535</v>
      </c>
      <c r="BH25" s="354"/>
      <c r="BI25" s="355">
        <f>J25+L25+M25+R25+T25+U25+V25+BH25+IMSS!AU23</f>
        <v>448200.31</v>
      </c>
    </row>
    <row r="26" spans="1:61">
      <c r="A26" s="158" t="s">
        <v>86</v>
      </c>
      <c r="B26" s="159" t="s">
        <v>168</v>
      </c>
      <c r="C26" s="159" t="s">
        <v>136</v>
      </c>
      <c r="D26" s="161">
        <v>6</v>
      </c>
      <c r="E26" s="277" t="s">
        <v>189</v>
      </c>
      <c r="F26" s="278" t="s">
        <v>190</v>
      </c>
      <c r="G26" s="176">
        <v>539.14</v>
      </c>
      <c r="H26" s="279">
        <f t="shared" si="15"/>
        <v>642.43922399999997</v>
      </c>
      <c r="I26" s="280">
        <f t="shared" si="16"/>
        <v>16174.199999999999</v>
      </c>
      <c r="J26" s="281">
        <f t="shared" si="17"/>
        <v>194090.4</v>
      </c>
      <c r="K26" s="282">
        <v>9707.7926399999997</v>
      </c>
      <c r="L26" s="281">
        <f t="shared" si="18"/>
        <v>2695.7</v>
      </c>
      <c r="M26" s="283">
        <f t="shared" si="19"/>
        <v>26957</v>
      </c>
      <c r="N26" s="164">
        <f t="shared" si="20"/>
        <v>3112.2</v>
      </c>
      <c r="O26" s="281">
        <f t="shared" si="21"/>
        <v>23844.799999999999</v>
      </c>
      <c r="P26" s="177">
        <v>0</v>
      </c>
      <c r="Q26" s="177">
        <v>24269.481599999999</v>
      </c>
      <c r="R26" s="177">
        <v>5093.25</v>
      </c>
      <c r="S26" s="177">
        <v>0</v>
      </c>
      <c r="T26" s="281">
        <f t="shared" si="22"/>
        <v>33965.82</v>
      </c>
      <c r="U26" s="281">
        <f t="shared" si="23"/>
        <v>5822.7119999999995</v>
      </c>
      <c r="V26" s="281">
        <f t="shared" si="24"/>
        <v>3881.808</v>
      </c>
      <c r="W26" s="178">
        <f t="shared" si="96"/>
        <v>282214.48264</v>
      </c>
      <c r="X26" s="26">
        <f t="shared" si="0"/>
        <v>10298.36</v>
      </c>
      <c r="Y26" s="26">
        <f t="shared" si="1"/>
        <v>1090.6099999999999</v>
      </c>
      <c r="Z26" s="27">
        <f t="shared" si="2"/>
        <v>0.21359999999999998</v>
      </c>
      <c r="AA26" s="28">
        <f t="shared" si="25"/>
        <v>2345.6894239999992</v>
      </c>
      <c r="AB26" s="28">
        <f t="shared" si="26"/>
        <v>1860.0329999999999</v>
      </c>
      <c r="AC26" s="23">
        <f>+'[1]IMSS con incremento'!$X$16</f>
        <v>66.16469749479451</v>
      </c>
      <c r="AD26" s="28">
        <f t="shared" ref="AD26:AD54" si="190">(I26*0.01)</f>
        <v>161.74199999999999</v>
      </c>
      <c r="AE26" s="29">
        <f t="shared" si="27"/>
        <v>11740.570878505207</v>
      </c>
      <c r="AF26" s="30">
        <f t="shared" si="39"/>
        <v>16174.199999999999</v>
      </c>
      <c r="AG26" s="31">
        <f t="shared" si="28"/>
        <v>26957</v>
      </c>
      <c r="AH26" s="32">
        <f t="shared" si="29"/>
        <v>2191.2000000000003</v>
      </c>
      <c r="AI26" s="33">
        <f t="shared" si="30"/>
        <v>24765.8</v>
      </c>
      <c r="AJ26" s="33">
        <f t="shared" si="31"/>
        <v>2062.6858082191779</v>
      </c>
      <c r="AK26" s="33">
        <f t="shared" si="32"/>
        <v>18236.885808219176</v>
      </c>
      <c r="AL26" s="34">
        <f t="shared" si="158"/>
        <v>10298.36</v>
      </c>
      <c r="AM26" s="34">
        <f t="shared" si="159"/>
        <v>1090.6099999999999</v>
      </c>
      <c r="AN26" s="35">
        <f t="shared" si="160"/>
        <v>0.21359999999999998</v>
      </c>
      <c r="AO26" s="36">
        <f t="shared" si="33"/>
        <v>2786.279112635616</v>
      </c>
      <c r="AP26" s="37">
        <f t="shared" si="6"/>
        <v>10298.36</v>
      </c>
      <c r="AQ26" s="36">
        <f t="shared" si="7"/>
        <v>1090.6099999999999</v>
      </c>
      <c r="AR26" s="35">
        <f t="shared" si="8"/>
        <v>0.21359999999999998</v>
      </c>
      <c r="AS26" s="38">
        <f t="shared" si="34"/>
        <v>2345.6894239999992</v>
      </c>
      <c r="AT26" s="38">
        <f t="shared" si="35"/>
        <v>440.58968863561677</v>
      </c>
      <c r="AU26" s="39">
        <f t="shared" si="36"/>
        <v>0.21360000000000018</v>
      </c>
      <c r="AV26" s="30">
        <f t="shared" si="37"/>
        <v>5289.9748800000043</v>
      </c>
      <c r="AW26" s="40"/>
      <c r="AX26" s="26">
        <f t="shared" si="166"/>
        <v>4210.42</v>
      </c>
      <c r="AY26" s="26">
        <f t="shared" si="167"/>
        <v>247.24</v>
      </c>
      <c r="AZ26" s="27">
        <f t="shared" si="168"/>
        <v>0.10880000000000001</v>
      </c>
      <c r="BA26" s="23">
        <v>6471.12</v>
      </c>
      <c r="BB26" s="28">
        <f t="shared" si="12"/>
        <v>493.20416</v>
      </c>
      <c r="BC26" s="28">
        <f t="shared" si="13"/>
        <v>744.17880000000002</v>
      </c>
      <c r="BD26" s="23">
        <f>+'[1]IMSS Sin incremento'!$X$16</f>
        <v>50.69641591232876</v>
      </c>
      <c r="BE26" s="28">
        <f t="shared" ref="BE26:BE54" si="191">(BA26*0.01)</f>
        <v>64.711200000000005</v>
      </c>
      <c r="BF26" s="29">
        <f t="shared" si="14"/>
        <v>5118.3294240876712</v>
      </c>
      <c r="BG26" s="41">
        <f t="shared" si="38"/>
        <v>6622.2414544175354</v>
      </c>
      <c r="BH26" s="287">
        <v>4200</v>
      </c>
      <c r="BI26" s="228">
        <f>J26+L26+M26+R26+T26+U26+V26+BH26+IMSS!AU24</f>
        <v>288406.69</v>
      </c>
    </row>
    <row r="27" spans="1:61">
      <c r="A27" s="158" t="s">
        <v>82</v>
      </c>
      <c r="B27" s="159" t="s">
        <v>69</v>
      </c>
      <c r="C27" s="159" t="s">
        <v>137</v>
      </c>
      <c r="D27" s="161">
        <v>5</v>
      </c>
      <c r="E27" s="277" t="s">
        <v>189</v>
      </c>
      <c r="F27" s="278" t="s">
        <v>190</v>
      </c>
      <c r="G27" s="176">
        <v>539.14</v>
      </c>
      <c r="H27" s="279">
        <f t="shared" si="15"/>
        <v>642.43922399999997</v>
      </c>
      <c r="I27" s="280">
        <f t="shared" si="16"/>
        <v>16174.199999999999</v>
      </c>
      <c r="J27" s="281">
        <f t="shared" si="17"/>
        <v>194090.4</v>
      </c>
      <c r="K27" s="282">
        <v>9707.7926399999997</v>
      </c>
      <c r="L27" s="281">
        <f t="shared" si="18"/>
        <v>2695.7</v>
      </c>
      <c r="M27" s="283">
        <f t="shared" si="19"/>
        <v>26957</v>
      </c>
      <c r="N27" s="164">
        <f t="shared" si="20"/>
        <v>3112.2</v>
      </c>
      <c r="O27" s="281">
        <f t="shared" si="21"/>
        <v>23844.799999999999</v>
      </c>
      <c r="P27" s="177">
        <v>0</v>
      </c>
      <c r="Q27" s="177">
        <v>24269.481599999999</v>
      </c>
      <c r="R27" s="177">
        <v>5093.25</v>
      </c>
      <c r="S27" s="177">
        <v>0</v>
      </c>
      <c r="T27" s="281">
        <f t="shared" si="22"/>
        <v>33965.82</v>
      </c>
      <c r="U27" s="281">
        <f t="shared" si="23"/>
        <v>5822.7119999999995</v>
      </c>
      <c r="V27" s="281">
        <f t="shared" si="24"/>
        <v>3881.808</v>
      </c>
      <c r="W27" s="178">
        <f t="shared" si="96"/>
        <v>282214.48264</v>
      </c>
      <c r="X27" s="26">
        <f t="shared" si="0"/>
        <v>10298.36</v>
      </c>
      <c r="Y27" s="26">
        <f t="shared" si="1"/>
        <v>1090.6099999999999</v>
      </c>
      <c r="Z27" s="27">
        <f t="shared" si="2"/>
        <v>0.21359999999999998</v>
      </c>
      <c r="AA27" s="28">
        <f t="shared" si="25"/>
        <v>2345.6894239999992</v>
      </c>
      <c r="AB27" s="28">
        <f t="shared" si="26"/>
        <v>1860.0329999999999</v>
      </c>
      <c r="AC27" s="23">
        <f>+'[1]IMSS con incremento'!$X$14</f>
        <v>81.906286937424682</v>
      </c>
      <c r="AD27" s="28">
        <f t="shared" si="190"/>
        <v>161.74199999999999</v>
      </c>
      <c r="AE27" s="29">
        <f t="shared" si="27"/>
        <v>11724.829289062576</v>
      </c>
      <c r="AF27" s="30">
        <f t="shared" si="39"/>
        <v>16174.199999999999</v>
      </c>
      <c r="AG27" s="31">
        <f t="shared" si="28"/>
        <v>26957</v>
      </c>
      <c r="AH27" s="32">
        <f t="shared" si="29"/>
        <v>2191.2000000000003</v>
      </c>
      <c r="AI27" s="33">
        <f t="shared" si="30"/>
        <v>24765.8</v>
      </c>
      <c r="AJ27" s="33">
        <f t="shared" si="31"/>
        <v>2062.6858082191779</v>
      </c>
      <c r="AK27" s="33">
        <f t="shared" si="32"/>
        <v>18236.885808219176</v>
      </c>
      <c r="AL27" s="34">
        <f t="shared" si="158"/>
        <v>10298.36</v>
      </c>
      <c r="AM27" s="34">
        <f t="shared" si="159"/>
        <v>1090.6099999999999</v>
      </c>
      <c r="AN27" s="35">
        <f t="shared" si="160"/>
        <v>0.21359999999999998</v>
      </c>
      <c r="AO27" s="36">
        <f t="shared" si="33"/>
        <v>2786.279112635616</v>
      </c>
      <c r="AP27" s="37">
        <f t="shared" si="6"/>
        <v>10298.36</v>
      </c>
      <c r="AQ27" s="36">
        <f t="shared" si="7"/>
        <v>1090.6099999999999</v>
      </c>
      <c r="AR27" s="35">
        <f t="shared" si="8"/>
        <v>0.21359999999999998</v>
      </c>
      <c r="AS27" s="38">
        <f t="shared" si="34"/>
        <v>2345.6894239999992</v>
      </c>
      <c r="AT27" s="38">
        <f t="shared" si="35"/>
        <v>440.58968863561677</v>
      </c>
      <c r="AU27" s="39">
        <f t="shared" si="36"/>
        <v>0.21360000000000018</v>
      </c>
      <c r="AV27" s="30">
        <f t="shared" si="37"/>
        <v>5289.9748800000043</v>
      </c>
      <c r="AW27" s="40"/>
      <c r="AX27" s="26">
        <f t="shared" si="166"/>
        <v>7399.43</v>
      </c>
      <c r="AY27" s="26">
        <f t="shared" si="167"/>
        <v>594.21</v>
      </c>
      <c r="AZ27" s="27">
        <f t="shared" si="168"/>
        <v>0.16</v>
      </c>
      <c r="BA27" s="23">
        <v>7586.76</v>
      </c>
      <c r="BB27" s="28">
        <f t="shared" si="12"/>
        <v>624.18280000000004</v>
      </c>
      <c r="BC27" s="28">
        <f t="shared" si="13"/>
        <v>872.4774000000001</v>
      </c>
      <c r="BD27" s="23">
        <f>+'[1]IMSS Sin incremento'!$X$14</f>
        <v>63.814407114520556</v>
      </c>
      <c r="BE27" s="28">
        <f t="shared" si="191"/>
        <v>75.86760000000001</v>
      </c>
      <c r="BF27" s="29">
        <f t="shared" si="14"/>
        <v>5950.4177928854797</v>
      </c>
      <c r="BG27" s="41">
        <f t="shared" si="38"/>
        <v>5774.4114961770965</v>
      </c>
      <c r="BH27" s="287">
        <v>4200</v>
      </c>
      <c r="BI27" s="228">
        <f>J27+L27+M27+R27+T27+U27+V27+BH27+IMSS!AU25</f>
        <v>288406.69</v>
      </c>
    </row>
    <row r="28" spans="1:61">
      <c r="A28" s="158" t="s">
        <v>217</v>
      </c>
      <c r="B28" s="159" t="s">
        <v>215</v>
      </c>
      <c r="C28" s="159" t="s">
        <v>137</v>
      </c>
      <c r="D28" s="161">
        <v>5</v>
      </c>
      <c r="E28" s="277" t="s">
        <v>189</v>
      </c>
      <c r="F28" s="278" t="s">
        <v>188</v>
      </c>
      <c r="G28" s="176">
        <v>521.08000000000004</v>
      </c>
      <c r="H28" s="279">
        <f t="shared" si="15"/>
        <v>620.91892800000005</v>
      </c>
      <c r="I28" s="280">
        <f t="shared" si="16"/>
        <v>15632.400000000001</v>
      </c>
      <c r="J28" s="281">
        <f t="shared" si="17"/>
        <v>187588.80000000002</v>
      </c>
      <c r="K28" s="282">
        <v>9707.7926399999997</v>
      </c>
      <c r="L28" s="281">
        <f t="shared" si="18"/>
        <v>2605.4</v>
      </c>
      <c r="M28" s="283">
        <f t="shared" si="19"/>
        <v>26054.000000000004</v>
      </c>
      <c r="N28" s="164">
        <f t="shared" si="20"/>
        <v>3112.2</v>
      </c>
      <c r="O28" s="281">
        <f t="shared" si="21"/>
        <v>22941.800000000003</v>
      </c>
      <c r="P28" s="177">
        <v>0</v>
      </c>
      <c r="Q28" s="177">
        <v>24269.481599999999</v>
      </c>
      <c r="R28" s="177">
        <v>4900.37</v>
      </c>
      <c r="S28" s="177">
        <v>0</v>
      </c>
      <c r="T28" s="281">
        <f t="shared" si="22"/>
        <v>32828.04</v>
      </c>
      <c r="U28" s="281">
        <f t="shared" si="23"/>
        <v>5627.6640000000007</v>
      </c>
      <c r="V28" s="281">
        <f t="shared" si="24"/>
        <v>3751.7760000000003</v>
      </c>
      <c r="W28" s="178">
        <f t="shared" si="96"/>
        <v>273063.84264000005</v>
      </c>
      <c r="X28" s="26">
        <f t="shared" si="0"/>
        <v>10298.36</v>
      </c>
      <c r="Y28" s="26">
        <f t="shared" si="1"/>
        <v>1090.6099999999999</v>
      </c>
      <c r="Z28" s="27">
        <f t="shared" si="2"/>
        <v>0.21359999999999998</v>
      </c>
      <c r="AA28" s="28">
        <f t="shared" si="25"/>
        <v>2229.9609439999999</v>
      </c>
      <c r="AB28" s="28">
        <f t="shared" si="26"/>
        <v>1797.7260000000003</v>
      </c>
      <c r="AC28" s="23">
        <f>+'[1]IMSS con incremento'!$X$14</f>
        <v>81.906286937424682</v>
      </c>
      <c r="AD28" s="28">
        <f t="shared" si="190"/>
        <v>156.32400000000001</v>
      </c>
      <c r="AE28" s="29">
        <f t="shared" si="27"/>
        <v>11366.482769062575</v>
      </c>
      <c r="AF28" s="30">
        <f t="shared" si="39"/>
        <v>15632.400000000001</v>
      </c>
      <c r="AG28" s="31">
        <f t="shared" si="28"/>
        <v>26054.000000000004</v>
      </c>
      <c r="AH28" s="32">
        <f t="shared" si="29"/>
        <v>2191.2000000000003</v>
      </c>
      <c r="AI28" s="33">
        <f t="shared" si="30"/>
        <v>23862.800000000003</v>
      </c>
      <c r="AJ28" s="33">
        <f t="shared" si="31"/>
        <v>1987.4770410958906</v>
      </c>
      <c r="AK28" s="33">
        <f t="shared" si="32"/>
        <v>17619.877041095893</v>
      </c>
      <c r="AL28" s="34">
        <f t="shared" si="158"/>
        <v>10298.36</v>
      </c>
      <c r="AM28" s="34">
        <f t="shared" si="159"/>
        <v>1090.6099999999999</v>
      </c>
      <c r="AN28" s="35">
        <f t="shared" si="160"/>
        <v>0.21359999999999998</v>
      </c>
      <c r="AO28" s="36">
        <f t="shared" si="33"/>
        <v>2654.4860399780828</v>
      </c>
      <c r="AP28" s="37">
        <f t="shared" si="6"/>
        <v>10298.36</v>
      </c>
      <c r="AQ28" s="36">
        <f t="shared" si="7"/>
        <v>1090.6099999999999</v>
      </c>
      <c r="AR28" s="35">
        <f t="shared" si="8"/>
        <v>0.21359999999999998</v>
      </c>
      <c r="AS28" s="38">
        <f t="shared" si="34"/>
        <v>2229.9609439999999</v>
      </c>
      <c r="AT28" s="38">
        <f t="shared" si="35"/>
        <v>424.52509597808285</v>
      </c>
      <c r="AU28" s="39">
        <f t="shared" si="36"/>
        <v>0.21360000000000032</v>
      </c>
      <c r="AV28" s="30">
        <f t="shared" si="37"/>
        <v>5097.094080000008</v>
      </c>
      <c r="AW28" s="40"/>
      <c r="AX28" s="26">
        <f t="shared" si="166"/>
        <v>7399.43</v>
      </c>
      <c r="AY28" s="26">
        <f t="shared" si="167"/>
        <v>594.21</v>
      </c>
      <c r="AZ28" s="27">
        <f t="shared" si="168"/>
        <v>0.16</v>
      </c>
      <c r="BA28" s="23">
        <v>7586.76</v>
      </c>
      <c r="BB28" s="28">
        <f t="shared" si="12"/>
        <v>624.18280000000004</v>
      </c>
      <c r="BC28" s="28">
        <f t="shared" si="13"/>
        <v>872.4774000000001</v>
      </c>
      <c r="BD28" s="23">
        <f>+'[1]IMSS Sin incremento'!$X$14</f>
        <v>63.814407114520556</v>
      </c>
      <c r="BE28" s="28">
        <f t="shared" si="191"/>
        <v>75.86760000000001</v>
      </c>
      <c r="BF28" s="29">
        <f t="shared" si="14"/>
        <v>5950.4177928854797</v>
      </c>
      <c r="BG28" s="41">
        <f t="shared" si="38"/>
        <v>5416.0649761770956</v>
      </c>
      <c r="BH28" s="287">
        <v>4200</v>
      </c>
      <c r="BI28" s="228">
        <f>J28+L28+M28+R28+T28+U28+V28+BH28+IMSS!AU26</f>
        <v>278956.05</v>
      </c>
    </row>
    <row r="29" spans="1:61">
      <c r="A29" s="158" t="s">
        <v>218</v>
      </c>
      <c r="B29" s="159" t="s">
        <v>194</v>
      </c>
      <c r="C29" s="159" t="s">
        <v>137</v>
      </c>
      <c r="D29" s="161">
        <v>5</v>
      </c>
      <c r="E29" s="277" t="s">
        <v>189</v>
      </c>
      <c r="F29" s="278" t="s">
        <v>188</v>
      </c>
      <c r="G29" s="176">
        <v>521.08000000000004</v>
      </c>
      <c r="H29" s="279">
        <f t="shared" si="15"/>
        <v>620.91892800000005</v>
      </c>
      <c r="I29" s="280">
        <f t="shared" si="16"/>
        <v>15632.400000000001</v>
      </c>
      <c r="J29" s="281">
        <f t="shared" si="17"/>
        <v>187588.80000000002</v>
      </c>
      <c r="K29" s="282">
        <v>9707.7926399999997</v>
      </c>
      <c r="L29" s="281">
        <f t="shared" si="18"/>
        <v>2605.4</v>
      </c>
      <c r="M29" s="283">
        <f t="shared" si="19"/>
        <v>26054.000000000004</v>
      </c>
      <c r="N29" s="164">
        <f t="shared" si="20"/>
        <v>3112.2</v>
      </c>
      <c r="O29" s="281">
        <f t="shared" si="21"/>
        <v>22941.800000000003</v>
      </c>
      <c r="P29" s="177">
        <v>0</v>
      </c>
      <c r="Q29" s="177">
        <v>24269.481599999999</v>
      </c>
      <c r="R29" s="177">
        <v>4900.37</v>
      </c>
      <c r="S29" s="177">
        <v>0</v>
      </c>
      <c r="T29" s="281">
        <f t="shared" si="22"/>
        <v>32828.04</v>
      </c>
      <c r="U29" s="281">
        <f t="shared" si="23"/>
        <v>5627.6640000000007</v>
      </c>
      <c r="V29" s="281">
        <f t="shared" si="24"/>
        <v>3751.7760000000003</v>
      </c>
      <c r="W29" s="178">
        <f t="shared" si="96"/>
        <v>273063.84264000005</v>
      </c>
      <c r="X29" s="26">
        <f t="shared" si="0"/>
        <v>10298.36</v>
      </c>
      <c r="Y29" s="26">
        <f t="shared" si="1"/>
        <v>1090.6099999999999</v>
      </c>
      <c r="Z29" s="27">
        <f t="shared" si="2"/>
        <v>0.21359999999999998</v>
      </c>
      <c r="AA29" s="28">
        <f t="shared" si="25"/>
        <v>2229.9609439999999</v>
      </c>
      <c r="AB29" s="28">
        <f t="shared" si="26"/>
        <v>1797.7260000000003</v>
      </c>
      <c r="AC29" s="23">
        <f>+'[1]IMSS con incremento'!$X$14</f>
        <v>81.906286937424682</v>
      </c>
      <c r="AD29" s="28">
        <f t="shared" si="190"/>
        <v>156.32400000000001</v>
      </c>
      <c r="AE29" s="29">
        <f t="shared" si="27"/>
        <v>11366.482769062575</v>
      </c>
      <c r="AF29" s="30">
        <f t="shared" si="39"/>
        <v>15632.400000000001</v>
      </c>
      <c r="AG29" s="31">
        <f t="shared" si="28"/>
        <v>26054.000000000004</v>
      </c>
      <c r="AH29" s="32">
        <f t="shared" si="29"/>
        <v>2191.2000000000003</v>
      </c>
      <c r="AI29" s="33">
        <f t="shared" si="30"/>
        <v>23862.800000000003</v>
      </c>
      <c r="AJ29" s="33">
        <f t="shared" si="31"/>
        <v>1987.4770410958906</v>
      </c>
      <c r="AK29" s="33">
        <f t="shared" si="32"/>
        <v>17619.877041095893</v>
      </c>
      <c r="AL29" s="34">
        <f t="shared" si="158"/>
        <v>10298.36</v>
      </c>
      <c r="AM29" s="34">
        <f t="shared" si="159"/>
        <v>1090.6099999999999</v>
      </c>
      <c r="AN29" s="35">
        <f t="shared" si="160"/>
        <v>0.21359999999999998</v>
      </c>
      <c r="AO29" s="36">
        <f t="shared" si="33"/>
        <v>2654.4860399780828</v>
      </c>
      <c r="AP29" s="37">
        <f t="shared" si="6"/>
        <v>10298.36</v>
      </c>
      <c r="AQ29" s="36">
        <f t="shared" si="7"/>
        <v>1090.6099999999999</v>
      </c>
      <c r="AR29" s="35">
        <f t="shared" si="8"/>
        <v>0.21359999999999998</v>
      </c>
      <c r="AS29" s="38">
        <f t="shared" si="34"/>
        <v>2229.9609439999999</v>
      </c>
      <c r="AT29" s="38">
        <f t="shared" si="35"/>
        <v>424.52509597808285</v>
      </c>
      <c r="AU29" s="39">
        <f t="shared" si="36"/>
        <v>0.21360000000000032</v>
      </c>
      <c r="AV29" s="30">
        <f t="shared" si="37"/>
        <v>5097.094080000008</v>
      </c>
      <c r="AW29" s="40"/>
      <c r="AX29" s="26">
        <f t="shared" si="166"/>
        <v>7399.43</v>
      </c>
      <c r="AY29" s="26">
        <f t="shared" si="167"/>
        <v>594.21</v>
      </c>
      <c r="AZ29" s="27">
        <f t="shared" si="168"/>
        <v>0.16</v>
      </c>
      <c r="BA29" s="23">
        <v>7586.76</v>
      </c>
      <c r="BB29" s="28">
        <f t="shared" si="12"/>
        <v>624.18280000000004</v>
      </c>
      <c r="BC29" s="28">
        <f t="shared" si="13"/>
        <v>872.4774000000001</v>
      </c>
      <c r="BD29" s="23">
        <f>+'[1]IMSS Sin incremento'!$X$14</f>
        <v>63.814407114520556</v>
      </c>
      <c r="BE29" s="28">
        <f t="shared" si="191"/>
        <v>75.86760000000001</v>
      </c>
      <c r="BF29" s="29">
        <f t="shared" si="14"/>
        <v>5950.4177928854797</v>
      </c>
      <c r="BG29" s="41">
        <f t="shared" si="38"/>
        <v>5416.0649761770956</v>
      </c>
      <c r="BH29" s="287">
        <v>4200</v>
      </c>
      <c r="BI29" s="228">
        <f>J29+L29+M29+R29+T29+U29+V29+BH29+IMSS!AU27</f>
        <v>278956.05</v>
      </c>
    </row>
    <row r="30" spans="1:61">
      <c r="A30" s="158" t="s">
        <v>83</v>
      </c>
      <c r="B30" s="159" t="s">
        <v>169</v>
      </c>
      <c r="C30" s="159" t="s">
        <v>138</v>
      </c>
      <c r="D30" s="161">
        <v>5</v>
      </c>
      <c r="E30" s="277" t="s">
        <v>189</v>
      </c>
      <c r="F30" s="278" t="s">
        <v>190</v>
      </c>
      <c r="G30" s="176">
        <v>539.14</v>
      </c>
      <c r="H30" s="279">
        <f t="shared" si="15"/>
        <v>642.43922399999997</v>
      </c>
      <c r="I30" s="280">
        <f t="shared" si="16"/>
        <v>16174.199999999999</v>
      </c>
      <c r="J30" s="281">
        <f t="shared" si="17"/>
        <v>194090.4</v>
      </c>
      <c r="K30" s="282">
        <v>9707.7926399999997</v>
      </c>
      <c r="L30" s="281">
        <f t="shared" si="18"/>
        <v>2695.7</v>
      </c>
      <c r="M30" s="283">
        <f t="shared" si="19"/>
        <v>26957</v>
      </c>
      <c r="N30" s="164">
        <f t="shared" si="20"/>
        <v>3112.2</v>
      </c>
      <c r="O30" s="281">
        <f t="shared" si="21"/>
        <v>23844.799999999999</v>
      </c>
      <c r="P30" s="177">
        <v>0</v>
      </c>
      <c r="Q30" s="177">
        <v>24269.481599999999</v>
      </c>
      <c r="R30" s="177">
        <v>5093.25</v>
      </c>
      <c r="S30" s="177">
        <v>0</v>
      </c>
      <c r="T30" s="281">
        <f t="shared" si="22"/>
        <v>33965.82</v>
      </c>
      <c r="U30" s="281">
        <f t="shared" si="23"/>
        <v>5822.7119999999995</v>
      </c>
      <c r="V30" s="281">
        <f t="shared" si="24"/>
        <v>3881.808</v>
      </c>
      <c r="W30" s="178">
        <f t="shared" si="96"/>
        <v>282214.48264</v>
      </c>
      <c r="X30" s="26">
        <f t="shared" si="0"/>
        <v>10298.36</v>
      </c>
      <c r="Y30" s="26">
        <f t="shared" si="1"/>
        <v>1090.6099999999999</v>
      </c>
      <c r="Z30" s="27">
        <f t="shared" si="2"/>
        <v>0.21359999999999998</v>
      </c>
      <c r="AA30" s="28">
        <f t="shared" si="25"/>
        <v>2345.6894239999992</v>
      </c>
      <c r="AB30" s="28">
        <f t="shared" si="26"/>
        <v>1860.0329999999999</v>
      </c>
      <c r="AC30" s="23">
        <f>+'[1]IMSS con incremento'!$X$14</f>
        <v>81.906286937424682</v>
      </c>
      <c r="AD30" s="28">
        <f t="shared" si="190"/>
        <v>161.74199999999999</v>
      </c>
      <c r="AE30" s="29">
        <f t="shared" si="27"/>
        <v>11724.829289062576</v>
      </c>
      <c r="AF30" s="30">
        <f t="shared" si="39"/>
        <v>16174.199999999999</v>
      </c>
      <c r="AG30" s="31">
        <f t="shared" si="28"/>
        <v>26957</v>
      </c>
      <c r="AH30" s="32">
        <f t="shared" si="29"/>
        <v>2191.2000000000003</v>
      </c>
      <c r="AI30" s="33">
        <f t="shared" si="30"/>
        <v>24765.8</v>
      </c>
      <c r="AJ30" s="33">
        <f t="shared" si="31"/>
        <v>2062.6858082191779</v>
      </c>
      <c r="AK30" s="33">
        <f t="shared" si="32"/>
        <v>18236.885808219176</v>
      </c>
      <c r="AL30" s="34">
        <f t="shared" si="158"/>
        <v>10298.36</v>
      </c>
      <c r="AM30" s="34">
        <f t="shared" si="159"/>
        <v>1090.6099999999999</v>
      </c>
      <c r="AN30" s="35">
        <f t="shared" si="160"/>
        <v>0.21359999999999998</v>
      </c>
      <c r="AO30" s="36">
        <f t="shared" si="33"/>
        <v>2786.279112635616</v>
      </c>
      <c r="AP30" s="37">
        <f t="shared" si="6"/>
        <v>10298.36</v>
      </c>
      <c r="AQ30" s="36">
        <f t="shared" si="7"/>
        <v>1090.6099999999999</v>
      </c>
      <c r="AR30" s="35">
        <f t="shared" si="8"/>
        <v>0.21359999999999998</v>
      </c>
      <c r="AS30" s="38">
        <f t="shared" si="34"/>
        <v>2345.6894239999992</v>
      </c>
      <c r="AT30" s="38">
        <f t="shared" si="35"/>
        <v>440.58968863561677</v>
      </c>
      <c r="AU30" s="39">
        <f t="shared" si="36"/>
        <v>0.21360000000000018</v>
      </c>
      <c r="AV30" s="30">
        <f t="shared" si="37"/>
        <v>5289.9748800000043</v>
      </c>
      <c r="AW30" s="40"/>
      <c r="AX30" s="26">
        <f t="shared" si="166"/>
        <v>7399.43</v>
      </c>
      <c r="AY30" s="26">
        <f t="shared" si="167"/>
        <v>594.21</v>
      </c>
      <c r="AZ30" s="27">
        <f t="shared" si="168"/>
        <v>0.16</v>
      </c>
      <c r="BA30" s="23">
        <v>7586.76</v>
      </c>
      <c r="BB30" s="28">
        <f t="shared" si="12"/>
        <v>624.18280000000004</v>
      </c>
      <c r="BC30" s="28">
        <f t="shared" si="13"/>
        <v>872.4774000000001</v>
      </c>
      <c r="BD30" s="23">
        <f>+'[1]IMSS Sin incremento'!$X$14</f>
        <v>63.814407114520556</v>
      </c>
      <c r="BE30" s="28">
        <f t="shared" si="191"/>
        <v>75.86760000000001</v>
      </c>
      <c r="BF30" s="29">
        <f t="shared" si="14"/>
        <v>5950.4177928854797</v>
      </c>
      <c r="BG30" s="41">
        <f t="shared" si="38"/>
        <v>5774.4114961770965</v>
      </c>
      <c r="BH30" s="287">
        <v>4200</v>
      </c>
      <c r="BI30" s="228">
        <f>J30+L30+M30+R30+T30+U30+V30+BH30+IMSS!AU28</f>
        <v>288406.69</v>
      </c>
    </row>
    <row r="31" spans="1:61">
      <c r="A31" s="158" t="s">
        <v>84</v>
      </c>
      <c r="B31" s="159" t="s">
        <v>170</v>
      </c>
      <c r="C31" s="159" t="s">
        <v>138</v>
      </c>
      <c r="D31" s="161">
        <v>5</v>
      </c>
      <c r="E31" s="277" t="s">
        <v>189</v>
      </c>
      <c r="F31" s="278" t="s">
        <v>190</v>
      </c>
      <c r="G31" s="176">
        <v>539.14</v>
      </c>
      <c r="H31" s="279">
        <f t="shared" si="15"/>
        <v>642.43922399999997</v>
      </c>
      <c r="I31" s="280">
        <f t="shared" si="16"/>
        <v>16174.199999999999</v>
      </c>
      <c r="J31" s="281">
        <f t="shared" si="17"/>
        <v>194090.4</v>
      </c>
      <c r="K31" s="282">
        <v>9707.7926399999997</v>
      </c>
      <c r="L31" s="281">
        <f t="shared" si="18"/>
        <v>2695.7</v>
      </c>
      <c r="M31" s="283">
        <f t="shared" si="19"/>
        <v>26957</v>
      </c>
      <c r="N31" s="164">
        <f t="shared" si="20"/>
        <v>3112.2</v>
      </c>
      <c r="O31" s="281">
        <f t="shared" si="21"/>
        <v>23844.799999999999</v>
      </c>
      <c r="P31" s="177">
        <v>0</v>
      </c>
      <c r="Q31" s="177">
        <v>24269.481599999999</v>
      </c>
      <c r="R31" s="177">
        <v>5093.25</v>
      </c>
      <c r="S31" s="177">
        <v>0</v>
      </c>
      <c r="T31" s="281">
        <f t="shared" si="22"/>
        <v>33965.82</v>
      </c>
      <c r="U31" s="281">
        <f t="shared" si="23"/>
        <v>5822.7119999999995</v>
      </c>
      <c r="V31" s="281">
        <f t="shared" si="24"/>
        <v>3881.808</v>
      </c>
      <c r="W31" s="178">
        <f t="shared" si="96"/>
        <v>282214.48264</v>
      </c>
      <c r="X31" s="26">
        <f t="shared" si="0"/>
        <v>10298.36</v>
      </c>
      <c r="Y31" s="26">
        <f t="shared" si="1"/>
        <v>1090.6099999999999</v>
      </c>
      <c r="Z31" s="27">
        <f t="shared" si="2"/>
        <v>0.21359999999999998</v>
      </c>
      <c r="AA31" s="28">
        <f t="shared" si="25"/>
        <v>2345.6894239999992</v>
      </c>
      <c r="AB31" s="28">
        <f t="shared" si="26"/>
        <v>1860.0329999999999</v>
      </c>
      <c r="AC31" s="23">
        <f>+'[1]IMSS con incremento'!$X$14</f>
        <v>81.906286937424682</v>
      </c>
      <c r="AD31" s="28">
        <f t="shared" si="190"/>
        <v>161.74199999999999</v>
      </c>
      <c r="AE31" s="29">
        <f t="shared" si="27"/>
        <v>11724.829289062576</v>
      </c>
      <c r="AF31" s="30">
        <f t="shared" si="39"/>
        <v>16174.199999999999</v>
      </c>
      <c r="AG31" s="31">
        <f t="shared" si="28"/>
        <v>26957</v>
      </c>
      <c r="AH31" s="32">
        <f t="shared" si="29"/>
        <v>2191.2000000000003</v>
      </c>
      <c r="AI31" s="33">
        <f t="shared" si="30"/>
        <v>24765.8</v>
      </c>
      <c r="AJ31" s="33">
        <f t="shared" si="31"/>
        <v>2062.6858082191779</v>
      </c>
      <c r="AK31" s="33">
        <f t="shared" si="32"/>
        <v>18236.885808219176</v>
      </c>
      <c r="AL31" s="34">
        <f t="shared" si="158"/>
        <v>10298.36</v>
      </c>
      <c r="AM31" s="34">
        <f t="shared" si="159"/>
        <v>1090.6099999999999</v>
      </c>
      <c r="AN31" s="35">
        <f t="shared" si="160"/>
        <v>0.21359999999999998</v>
      </c>
      <c r="AO31" s="36">
        <f t="shared" si="33"/>
        <v>2786.279112635616</v>
      </c>
      <c r="AP31" s="37">
        <f t="shared" si="6"/>
        <v>10298.36</v>
      </c>
      <c r="AQ31" s="36">
        <f t="shared" si="7"/>
        <v>1090.6099999999999</v>
      </c>
      <c r="AR31" s="35">
        <f t="shared" si="8"/>
        <v>0.21359999999999998</v>
      </c>
      <c r="AS31" s="38">
        <f t="shared" si="34"/>
        <v>2345.6894239999992</v>
      </c>
      <c r="AT31" s="38">
        <f t="shared" si="35"/>
        <v>440.58968863561677</v>
      </c>
      <c r="AU31" s="39">
        <f t="shared" si="36"/>
        <v>0.21360000000000018</v>
      </c>
      <c r="AV31" s="30">
        <f t="shared" si="37"/>
        <v>5289.9748800000043</v>
      </c>
      <c r="AW31" s="40"/>
      <c r="AX31" s="26">
        <f t="shared" si="166"/>
        <v>7399.43</v>
      </c>
      <c r="AY31" s="26">
        <f t="shared" si="167"/>
        <v>594.21</v>
      </c>
      <c r="AZ31" s="27">
        <f t="shared" si="168"/>
        <v>0.16</v>
      </c>
      <c r="BA31" s="23">
        <v>7586.76</v>
      </c>
      <c r="BB31" s="28">
        <f t="shared" si="12"/>
        <v>624.18280000000004</v>
      </c>
      <c r="BC31" s="28">
        <f t="shared" si="13"/>
        <v>872.4774000000001</v>
      </c>
      <c r="BD31" s="23">
        <f>+'[1]IMSS Sin incremento'!$X$14</f>
        <v>63.814407114520556</v>
      </c>
      <c r="BE31" s="28">
        <f t="shared" si="191"/>
        <v>75.86760000000001</v>
      </c>
      <c r="BF31" s="29">
        <f t="shared" si="14"/>
        <v>5950.4177928854797</v>
      </c>
      <c r="BG31" s="41">
        <f t="shared" si="38"/>
        <v>5774.4114961770965</v>
      </c>
      <c r="BH31" s="287">
        <v>4200</v>
      </c>
      <c r="BI31" s="228">
        <f>J31+L31+M31+R31+T31+U31+V31+BH31+IMSS!AU29</f>
        <v>288406.69</v>
      </c>
    </row>
    <row r="32" spans="1:61" s="47" customFormat="1">
      <c r="A32" s="158" t="s">
        <v>220</v>
      </c>
      <c r="B32" s="159" t="s">
        <v>280</v>
      </c>
      <c r="C32" s="159" t="s">
        <v>139</v>
      </c>
      <c r="D32" s="161">
        <v>5</v>
      </c>
      <c r="E32" s="277" t="s">
        <v>189</v>
      </c>
      <c r="F32" s="278" t="s">
        <v>188</v>
      </c>
      <c r="G32" s="176">
        <v>521.08000000000004</v>
      </c>
      <c r="H32" s="279">
        <f t="shared" si="15"/>
        <v>620.91892800000005</v>
      </c>
      <c r="I32" s="280">
        <f t="shared" si="16"/>
        <v>15632.400000000001</v>
      </c>
      <c r="J32" s="281">
        <f t="shared" si="17"/>
        <v>187588.80000000002</v>
      </c>
      <c r="K32" s="282">
        <v>9707.7926399999997</v>
      </c>
      <c r="L32" s="281">
        <f t="shared" si="18"/>
        <v>2605.4</v>
      </c>
      <c r="M32" s="283">
        <f t="shared" si="19"/>
        <v>26054.000000000004</v>
      </c>
      <c r="N32" s="164">
        <f t="shared" si="20"/>
        <v>3112.2</v>
      </c>
      <c r="O32" s="281">
        <f t="shared" si="21"/>
        <v>22941.800000000003</v>
      </c>
      <c r="P32" s="177">
        <v>0</v>
      </c>
      <c r="Q32" s="177">
        <v>24269.481599999999</v>
      </c>
      <c r="R32" s="177">
        <v>4900.37</v>
      </c>
      <c r="S32" s="177">
        <v>0</v>
      </c>
      <c r="T32" s="281">
        <f t="shared" si="22"/>
        <v>32828.04</v>
      </c>
      <c r="U32" s="281">
        <f t="shared" si="23"/>
        <v>5627.6640000000007</v>
      </c>
      <c r="V32" s="281">
        <f t="shared" si="24"/>
        <v>3751.7760000000003</v>
      </c>
      <c r="W32" s="178">
        <f t="shared" si="96"/>
        <v>273063.84264000005</v>
      </c>
      <c r="X32" s="26">
        <f t="shared" si="0"/>
        <v>10298.36</v>
      </c>
      <c r="Y32" s="26">
        <f t="shared" si="1"/>
        <v>1090.6099999999999</v>
      </c>
      <c r="Z32" s="27">
        <f t="shared" si="2"/>
        <v>0.21359999999999998</v>
      </c>
      <c r="AA32" s="28">
        <f t="shared" si="25"/>
        <v>2229.9609439999999</v>
      </c>
      <c r="AB32" s="28">
        <f t="shared" si="26"/>
        <v>1797.7260000000003</v>
      </c>
      <c r="AC32" s="23">
        <f>+'[1]IMSS con incremento'!$X$16</f>
        <v>66.16469749479451</v>
      </c>
      <c r="AD32" s="28">
        <f t="shared" si="190"/>
        <v>156.32400000000001</v>
      </c>
      <c r="AE32" s="29">
        <f t="shared" si="27"/>
        <v>11382.224358505206</v>
      </c>
      <c r="AF32" s="30">
        <f t="shared" si="39"/>
        <v>15632.400000000001</v>
      </c>
      <c r="AG32" s="31">
        <f t="shared" si="28"/>
        <v>26054.000000000004</v>
      </c>
      <c r="AH32" s="32">
        <f t="shared" si="29"/>
        <v>2191.2000000000003</v>
      </c>
      <c r="AI32" s="33">
        <f t="shared" si="30"/>
        <v>23862.800000000003</v>
      </c>
      <c r="AJ32" s="33">
        <f t="shared" si="31"/>
        <v>1987.4770410958906</v>
      </c>
      <c r="AK32" s="33">
        <f t="shared" si="32"/>
        <v>17619.877041095893</v>
      </c>
      <c r="AL32" s="34">
        <f t="shared" si="158"/>
        <v>10298.36</v>
      </c>
      <c r="AM32" s="34">
        <f t="shared" si="159"/>
        <v>1090.6099999999999</v>
      </c>
      <c r="AN32" s="35">
        <f t="shared" si="160"/>
        <v>0.21359999999999998</v>
      </c>
      <c r="AO32" s="36">
        <f t="shared" si="33"/>
        <v>2654.4860399780828</v>
      </c>
      <c r="AP32" s="37">
        <f t="shared" si="6"/>
        <v>10298.36</v>
      </c>
      <c r="AQ32" s="36">
        <f t="shared" si="7"/>
        <v>1090.6099999999999</v>
      </c>
      <c r="AR32" s="35">
        <f t="shared" si="8"/>
        <v>0.21359999999999998</v>
      </c>
      <c r="AS32" s="38">
        <f t="shared" si="34"/>
        <v>2229.9609439999999</v>
      </c>
      <c r="AT32" s="38">
        <f t="shared" si="35"/>
        <v>424.52509597808285</v>
      </c>
      <c r="AU32" s="39">
        <f t="shared" si="36"/>
        <v>0.21360000000000032</v>
      </c>
      <c r="AV32" s="30">
        <f t="shared" si="37"/>
        <v>5097.094080000008</v>
      </c>
      <c r="AW32" s="45"/>
      <c r="AX32" s="26">
        <f t="shared" si="166"/>
        <v>4210.42</v>
      </c>
      <c r="AY32" s="26">
        <f t="shared" si="167"/>
        <v>247.24</v>
      </c>
      <c r="AZ32" s="27">
        <f t="shared" si="168"/>
        <v>0.10880000000000001</v>
      </c>
      <c r="BA32" s="23">
        <v>6471.12</v>
      </c>
      <c r="BB32" s="28">
        <f t="shared" si="12"/>
        <v>493.20416</v>
      </c>
      <c r="BC32" s="28">
        <f t="shared" si="13"/>
        <v>744.17880000000002</v>
      </c>
      <c r="BD32" s="23">
        <f>+'[1]IMSS Sin incremento'!$X$16</f>
        <v>50.69641591232876</v>
      </c>
      <c r="BE32" s="28">
        <f t="shared" si="191"/>
        <v>64.711200000000005</v>
      </c>
      <c r="BF32" s="29">
        <f t="shared" si="14"/>
        <v>5118.3294240876712</v>
      </c>
      <c r="BG32" s="41">
        <f t="shared" si="38"/>
        <v>6263.8949344175344</v>
      </c>
      <c r="BH32" s="287">
        <v>4200</v>
      </c>
      <c r="BI32" s="228">
        <f>J32+L32+M32+R32+T32+U32+V32+BH32+IMSS!AU30</f>
        <v>278956.05</v>
      </c>
    </row>
    <row r="33" spans="1:61">
      <c r="A33" s="158" t="s">
        <v>85</v>
      </c>
      <c r="B33" s="159" t="s">
        <v>181</v>
      </c>
      <c r="C33" s="159" t="s">
        <v>139</v>
      </c>
      <c r="D33" s="161">
        <v>5</v>
      </c>
      <c r="E33" s="277" t="s">
        <v>189</v>
      </c>
      <c r="F33" s="278" t="s">
        <v>190</v>
      </c>
      <c r="G33" s="176">
        <v>539.14</v>
      </c>
      <c r="H33" s="279">
        <f t="shared" si="15"/>
        <v>642.43922399999997</v>
      </c>
      <c r="I33" s="280">
        <f t="shared" si="16"/>
        <v>16174.199999999999</v>
      </c>
      <c r="J33" s="281">
        <f t="shared" si="17"/>
        <v>194090.4</v>
      </c>
      <c r="K33" s="282">
        <v>9707.7926399999997</v>
      </c>
      <c r="L33" s="281">
        <f t="shared" si="18"/>
        <v>2695.7</v>
      </c>
      <c r="M33" s="283">
        <f t="shared" si="19"/>
        <v>26957</v>
      </c>
      <c r="N33" s="164">
        <f t="shared" si="20"/>
        <v>3112.2</v>
      </c>
      <c r="O33" s="281">
        <f t="shared" si="21"/>
        <v>23844.799999999999</v>
      </c>
      <c r="P33" s="177">
        <v>0</v>
      </c>
      <c r="Q33" s="177">
        <v>24269.481599999999</v>
      </c>
      <c r="R33" s="177">
        <v>5093.25</v>
      </c>
      <c r="S33" s="177">
        <v>0</v>
      </c>
      <c r="T33" s="281">
        <f t="shared" si="22"/>
        <v>33965.82</v>
      </c>
      <c r="U33" s="281">
        <f t="shared" si="23"/>
        <v>5822.7119999999995</v>
      </c>
      <c r="V33" s="281">
        <f t="shared" si="24"/>
        <v>3881.808</v>
      </c>
      <c r="W33" s="178">
        <f t="shared" si="96"/>
        <v>282214.48264</v>
      </c>
      <c r="X33" s="26">
        <f t="shared" si="0"/>
        <v>10298.36</v>
      </c>
      <c r="Y33" s="26">
        <f t="shared" si="1"/>
        <v>1090.6099999999999</v>
      </c>
      <c r="Z33" s="27">
        <f t="shared" si="2"/>
        <v>0.21359999999999998</v>
      </c>
      <c r="AA33" s="28">
        <f t="shared" si="25"/>
        <v>2345.6894239999992</v>
      </c>
      <c r="AB33" s="28">
        <f t="shared" si="26"/>
        <v>1860.0329999999999</v>
      </c>
      <c r="AC33" s="23">
        <f>+'[1]IMSS con incremento'!$X$16</f>
        <v>66.16469749479451</v>
      </c>
      <c r="AD33" s="28">
        <f t="shared" si="190"/>
        <v>161.74199999999999</v>
      </c>
      <c r="AE33" s="29">
        <f t="shared" si="27"/>
        <v>11740.570878505207</v>
      </c>
      <c r="AF33" s="30">
        <f t="shared" si="39"/>
        <v>16174.199999999999</v>
      </c>
      <c r="AG33" s="31">
        <f t="shared" si="28"/>
        <v>26957</v>
      </c>
      <c r="AH33" s="32">
        <f t="shared" si="29"/>
        <v>2191.2000000000003</v>
      </c>
      <c r="AI33" s="33">
        <f t="shared" si="30"/>
        <v>24765.8</v>
      </c>
      <c r="AJ33" s="33">
        <f t="shared" si="31"/>
        <v>2062.6858082191779</v>
      </c>
      <c r="AK33" s="33">
        <f t="shared" si="32"/>
        <v>18236.885808219176</v>
      </c>
      <c r="AL33" s="34">
        <f t="shared" si="158"/>
        <v>10298.36</v>
      </c>
      <c r="AM33" s="34">
        <f t="shared" si="159"/>
        <v>1090.6099999999999</v>
      </c>
      <c r="AN33" s="35">
        <f t="shared" si="160"/>
        <v>0.21359999999999998</v>
      </c>
      <c r="AO33" s="36">
        <f t="shared" si="33"/>
        <v>2786.279112635616</v>
      </c>
      <c r="AP33" s="37">
        <f t="shared" si="6"/>
        <v>10298.36</v>
      </c>
      <c r="AQ33" s="36">
        <f t="shared" si="7"/>
        <v>1090.6099999999999</v>
      </c>
      <c r="AR33" s="35">
        <f t="shared" si="8"/>
        <v>0.21359999999999998</v>
      </c>
      <c r="AS33" s="38">
        <f t="shared" si="34"/>
        <v>2345.6894239999992</v>
      </c>
      <c r="AT33" s="38">
        <f t="shared" si="35"/>
        <v>440.58968863561677</v>
      </c>
      <c r="AU33" s="39">
        <f t="shared" si="36"/>
        <v>0.21360000000000018</v>
      </c>
      <c r="AV33" s="30">
        <f t="shared" si="37"/>
        <v>5289.9748800000043</v>
      </c>
      <c r="AW33" s="40"/>
      <c r="AX33" s="26">
        <f t="shared" si="166"/>
        <v>4210.42</v>
      </c>
      <c r="AY33" s="26">
        <f t="shared" si="167"/>
        <v>247.24</v>
      </c>
      <c r="AZ33" s="27">
        <f t="shared" si="168"/>
        <v>0.10880000000000001</v>
      </c>
      <c r="BA33" s="23">
        <v>6471.12</v>
      </c>
      <c r="BB33" s="28">
        <f t="shared" si="12"/>
        <v>493.20416</v>
      </c>
      <c r="BC33" s="28">
        <f t="shared" si="13"/>
        <v>744.17880000000002</v>
      </c>
      <c r="BD33" s="23">
        <f>+'[1]IMSS Sin incremento'!$X$16</f>
        <v>50.69641591232876</v>
      </c>
      <c r="BE33" s="28">
        <f t="shared" si="191"/>
        <v>64.711200000000005</v>
      </c>
      <c r="BF33" s="29">
        <f t="shared" si="14"/>
        <v>5118.3294240876712</v>
      </c>
      <c r="BG33" s="41">
        <f t="shared" si="38"/>
        <v>6622.2414544175354</v>
      </c>
      <c r="BH33" s="287">
        <v>4200</v>
      </c>
      <c r="BI33" s="228">
        <f>J33+L33+M33+R33+T33+U33+V33+BH33+IMSS!AU31</f>
        <v>288406.69</v>
      </c>
    </row>
    <row r="34" spans="1:61">
      <c r="A34" s="158" t="s">
        <v>141</v>
      </c>
      <c r="B34" s="159" t="s">
        <v>153</v>
      </c>
      <c r="C34" s="159" t="s">
        <v>140</v>
      </c>
      <c r="D34" s="161">
        <v>5</v>
      </c>
      <c r="E34" s="277" t="s">
        <v>189</v>
      </c>
      <c r="F34" s="278" t="s">
        <v>190</v>
      </c>
      <c r="G34" s="176">
        <v>539.14</v>
      </c>
      <c r="H34" s="279">
        <f t="shared" si="15"/>
        <v>642.43922399999997</v>
      </c>
      <c r="I34" s="280">
        <f t="shared" si="16"/>
        <v>16174.199999999999</v>
      </c>
      <c r="J34" s="281">
        <f t="shared" si="17"/>
        <v>194090.4</v>
      </c>
      <c r="K34" s="282">
        <v>9707.7926399999997</v>
      </c>
      <c r="L34" s="281">
        <f t="shared" si="18"/>
        <v>2695.7</v>
      </c>
      <c r="M34" s="283">
        <f t="shared" si="19"/>
        <v>26957</v>
      </c>
      <c r="N34" s="164">
        <f t="shared" si="20"/>
        <v>3112.2</v>
      </c>
      <c r="O34" s="281">
        <f t="shared" si="21"/>
        <v>23844.799999999999</v>
      </c>
      <c r="P34" s="177">
        <v>0</v>
      </c>
      <c r="Q34" s="177">
        <v>24269.481599999999</v>
      </c>
      <c r="R34" s="177">
        <v>5093.25</v>
      </c>
      <c r="S34" s="177">
        <v>0</v>
      </c>
      <c r="T34" s="281">
        <f t="shared" si="22"/>
        <v>33965.82</v>
      </c>
      <c r="U34" s="281">
        <f t="shared" si="23"/>
        <v>5822.7119999999995</v>
      </c>
      <c r="V34" s="281">
        <f t="shared" si="24"/>
        <v>3881.808</v>
      </c>
      <c r="W34" s="178">
        <f t="shared" si="96"/>
        <v>282214.48264</v>
      </c>
      <c r="X34" s="26">
        <f t="shared" si="0"/>
        <v>10298.36</v>
      </c>
      <c r="Y34" s="26">
        <f t="shared" si="1"/>
        <v>1090.6099999999999</v>
      </c>
      <c r="Z34" s="27">
        <f t="shared" si="2"/>
        <v>0.21359999999999998</v>
      </c>
      <c r="AA34" s="28">
        <f t="shared" si="25"/>
        <v>2345.6894239999992</v>
      </c>
      <c r="AB34" s="28">
        <f t="shared" si="26"/>
        <v>1860.0329999999999</v>
      </c>
      <c r="AC34" s="23">
        <f>+'[1]IMSS con incremento'!$X$16</f>
        <v>66.16469749479451</v>
      </c>
      <c r="AD34" s="28">
        <f t="shared" si="190"/>
        <v>161.74199999999999</v>
      </c>
      <c r="AE34" s="29">
        <f t="shared" si="27"/>
        <v>11740.570878505207</v>
      </c>
      <c r="AF34" s="30">
        <f t="shared" si="39"/>
        <v>16174.199999999999</v>
      </c>
      <c r="AG34" s="31">
        <f t="shared" si="28"/>
        <v>26957</v>
      </c>
      <c r="AH34" s="32">
        <f t="shared" si="29"/>
        <v>2191.2000000000003</v>
      </c>
      <c r="AI34" s="33">
        <f t="shared" si="30"/>
        <v>24765.8</v>
      </c>
      <c r="AJ34" s="33">
        <f t="shared" si="31"/>
        <v>2062.6858082191779</v>
      </c>
      <c r="AK34" s="33">
        <f t="shared" si="32"/>
        <v>18236.885808219176</v>
      </c>
      <c r="AL34" s="34">
        <f t="shared" si="158"/>
        <v>10298.36</v>
      </c>
      <c r="AM34" s="34">
        <f t="shared" si="159"/>
        <v>1090.6099999999999</v>
      </c>
      <c r="AN34" s="35">
        <f t="shared" si="160"/>
        <v>0.21359999999999998</v>
      </c>
      <c r="AO34" s="36">
        <f t="shared" si="33"/>
        <v>2786.279112635616</v>
      </c>
      <c r="AP34" s="37">
        <f t="shared" si="6"/>
        <v>10298.36</v>
      </c>
      <c r="AQ34" s="36">
        <f t="shared" si="7"/>
        <v>1090.6099999999999</v>
      </c>
      <c r="AR34" s="35">
        <f t="shared" si="8"/>
        <v>0.21359999999999998</v>
      </c>
      <c r="AS34" s="38">
        <f t="shared" si="34"/>
        <v>2345.6894239999992</v>
      </c>
      <c r="AT34" s="38">
        <f t="shared" si="35"/>
        <v>440.58968863561677</v>
      </c>
      <c r="AU34" s="39">
        <f t="shared" si="36"/>
        <v>0.21360000000000018</v>
      </c>
      <c r="AV34" s="30">
        <f t="shared" si="37"/>
        <v>5289.9748800000043</v>
      </c>
      <c r="AW34" s="40"/>
      <c r="AX34" s="26">
        <f t="shared" si="166"/>
        <v>4210.42</v>
      </c>
      <c r="AY34" s="26">
        <f t="shared" si="167"/>
        <v>247.24</v>
      </c>
      <c r="AZ34" s="27">
        <f t="shared" si="168"/>
        <v>0.10880000000000001</v>
      </c>
      <c r="BA34" s="23">
        <v>6471.12</v>
      </c>
      <c r="BB34" s="28">
        <f t="shared" si="12"/>
        <v>493.20416</v>
      </c>
      <c r="BC34" s="28">
        <f t="shared" si="13"/>
        <v>744.17880000000002</v>
      </c>
      <c r="BD34" s="23">
        <f>+'[1]IMSS Sin incremento'!$X$16</f>
        <v>50.69641591232876</v>
      </c>
      <c r="BE34" s="28">
        <f t="shared" si="191"/>
        <v>64.711200000000005</v>
      </c>
      <c r="BF34" s="29">
        <f t="shared" si="14"/>
        <v>5118.3294240876712</v>
      </c>
      <c r="BG34" s="41">
        <f t="shared" si="38"/>
        <v>6622.2414544175354</v>
      </c>
      <c r="BH34" s="287">
        <v>4200</v>
      </c>
      <c r="BI34" s="228">
        <f>J34+L34+M34+R34+T34+U34+V34+BH34+IMSS!AU32</f>
        <v>288406.69</v>
      </c>
    </row>
    <row r="35" spans="1:61">
      <c r="A35" s="158" t="s">
        <v>142</v>
      </c>
      <c r="B35" s="159" t="s">
        <v>151</v>
      </c>
      <c r="C35" s="159" t="s">
        <v>140</v>
      </c>
      <c r="D35" s="161">
        <v>5</v>
      </c>
      <c r="E35" s="277" t="s">
        <v>189</v>
      </c>
      <c r="F35" s="278" t="s">
        <v>190</v>
      </c>
      <c r="G35" s="176">
        <v>539.14</v>
      </c>
      <c r="H35" s="279">
        <f t="shared" si="15"/>
        <v>642.43922399999997</v>
      </c>
      <c r="I35" s="280">
        <f t="shared" si="16"/>
        <v>16174.199999999999</v>
      </c>
      <c r="J35" s="281">
        <f t="shared" si="17"/>
        <v>194090.4</v>
      </c>
      <c r="K35" s="282">
        <v>9707.7926399999997</v>
      </c>
      <c r="L35" s="281">
        <f t="shared" si="18"/>
        <v>2695.7</v>
      </c>
      <c r="M35" s="283">
        <f t="shared" si="19"/>
        <v>26957</v>
      </c>
      <c r="N35" s="164">
        <f t="shared" si="20"/>
        <v>3112.2</v>
      </c>
      <c r="O35" s="281">
        <f t="shared" si="21"/>
        <v>23844.799999999999</v>
      </c>
      <c r="P35" s="177">
        <v>0</v>
      </c>
      <c r="Q35" s="177">
        <v>24269.481599999999</v>
      </c>
      <c r="R35" s="177">
        <v>5093.25</v>
      </c>
      <c r="S35" s="177">
        <v>0</v>
      </c>
      <c r="T35" s="281">
        <f t="shared" si="22"/>
        <v>33965.82</v>
      </c>
      <c r="U35" s="281">
        <f t="shared" si="23"/>
        <v>5822.7119999999995</v>
      </c>
      <c r="V35" s="281">
        <f t="shared" si="24"/>
        <v>3881.808</v>
      </c>
      <c r="W35" s="178">
        <f t="shared" si="96"/>
        <v>282214.48264</v>
      </c>
      <c r="X35" s="26">
        <f t="shared" si="0"/>
        <v>10298.36</v>
      </c>
      <c r="Y35" s="26">
        <f t="shared" si="1"/>
        <v>1090.6099999999999</v>
      </c>
      <c r="Z35" s="27">
        <f t="shared" si="2"/>
        <v>0.21359999999999998</v>
      </c>
      <c r="AA35" s="28">
        <f t="shared" si="25"/>
        <v>2345.6894239999992</v>
      </c>
      <c r="AB35" s="28">
        <f t="shared" si="26"/>
        <v>1860.0329999999999</v>
      </c>
      <c r="AC35" s="23">
        <f>+'[1]IMSS con incremento'!$X$16</f>
        <v>66.16469749479451</v>
      </c>
      <c r="AD35" s="28">
        <f t="shared" si="190"/>
        <v>161.74199999999999</v>
      </c>
      <c r="AE35" s="29">
        <f t="shared" si="27"/>
        <v>11740.570878505207</v>
      </c>
      <c r="AF35" s="30">
        <f t="shared" si="39"/>
        <v>16174.199999999999</v>
      </c>
      <c r="AG35" s="31">
        <f t="shared" si="28"/>
        <v>26957</v>
      </c>
      <c r="AH35" s="32">
        <f t="shared" si="29"/>
        <v>2191.2000000000003</v>
      </c>
      <c r="AI35" s="33">
        <f t="shared" si="30"/>
        <v>24765.8</v>
      </c>
      <c r="AJ35" s="33">
        <f t="shared" si="31"/>
        <v>2062.6858082191779</v>
      </c>
      <c r="AK35" s="33">
        <f t="shared" si="32"/>
        <v>18236.885808219176</v>
      </c>
      <c r="AL35" s="34">
        <f t="shared" si="158"/>
        <v>10298.36</v>
      </c>
      <c r="AM35" s="34">
        <f t="shared" si="159"/>
        <v>1090.6099999999999</v>
      </c>
      <c r="AN35" s="35">
        <f t="shared" si="160"/>
        <v>0.21359999999999998</v>
      </c>
      <c r="AO35" s="36">
        <f t="shared" si="33"/>
        <v>2786.279112635616</v>
      </c>
      <c r="AP35" s="37">
        <f t="shared" si="6"/>
        <v>10298.36</v>
      </c>
      <c r="AQ35" s="36">
        <f t="shared" si="7"/>
        <v>1090.6099999999999</v>
      </c>
      <c r="AR35" s="35">
        <f t="shared" si="8"/>
        <v>0.21359999999999998</v>
      </c>
      <c r="AS35" s="38">
        <f t="shared" si="34"/>
        <v>2345.6894239999992</v>
      </c>
      <c r="AT35" s="38">
        <f t="shared" si="35"/>
        <v>440.58968863561677</v>
      </c>
      <c r="AU35" s="39">
        <f t="shared" si="36"/>
        <v>0.21360000000000018</v>
      </c>
      <c r="AV35" s="30">
        <f t="shared" si="37"/>
        <v>5289.9748800000043</v>
      </c>
      <c r="AW35" s="40"/>
      <c r="AX35" s="26">
        <f t="shared" si="166"/>
        <v>4210.42</v>
      </c>
      <c r="AY35" s="26">
        <f t="shared" si="167"/>
        <v>247.24</v>
      </c>
      <c r="AZ35" s="27">
        <f t="shared" si="168"/>
        <v>0.10880000000000001</v>
      </c>
      <c r="BA35" s="23">
        <v>6471.12</v>
      </c>
      <c r="BB35" s="28">
        <f t="shared" si="12"/>
        <v>493.20416</v>
      </c>
      <c r="BC35" s="28">
        <f t="shared" si="13"/>
        <v>744.17880000000002</v>
      </c>
      <c r="BD35" s="23">
        <f>+'[1]IMSS Sin incremento'!$X$16</f>
        <v>50.69641591232876</v>
      </c>
      <c r="BE35" s="28">
        <f t="shared" si="191"/>
        <v>64.711200000000005</v>
      </c>
      <c r="BF35" s="29">
        <f t="shared" si="14"/>
        <v>5118.3294240876712</v>
      </c>
      <c r="BG35" s="41">
        <f t="shared" si="38"/>
        <v>6622.2414544175354</v>
      </c>
      <c r="BH35" s="287">
        <v>4200</v>
      </c>
      <c r="BI35" s="228">
        <f>J35+L35+M35+R35+T35+U35+V35+BH35+IMSS!AU33</f>
        <v>288406.69</v>
      </c>
    </row>
    <row r="36" spans="1:61">
      <c r="A36" s="158" t="s">
        <v>143</v>
      </c>
      <c r="B36" s="159" t="s">
        <v>152</v>
      </c>
      <c r="C36" s="159" t="s">
        <v>140</v>
      </c>
      <c r="D36" s="161">
        <v>5</v>
      </c>
      <c r="E36" s="277" t="s">
        <v>189</v>
      </c>
      <c r="F36" s="278" t="s">
        <v>190</v>
      </c>
      <c r="G36" s="176">
        <v>539.14</v>
      </c>
      <c r="H36" s="279">
        <f t="shared" si="15"/>
        <v>642.43922399999997</v>
      </c>
      <c r="I36" s="280">
        <f t="shared" si="16"/>
        <v>16174.199999999999</v>
      </c>
      <c r="J36" s="281">
        <f t="shared" si="17"/>
        <v>194090.4</v>
      </c>
      <c r="K36" s="282">
        <v>9707.7926399999997</v>
      </c>
      <c r="L36" s="281">
        <f t="shared" si="18"/>
        <v>2695.7</v>
      </c>
      <c r="M36" s="283">
        <f t="shared" si="19"/>
        <v>26957</v>
      </c>
      <c r="N36" s="164">
        <f t="shared" si="20"/>
        <v>3112.2</v>
      </c>
      <c r="O36" s="281">
        <f t="shared" si="21"/>
        <v>23844.799999999999</v>
      </c>
      <c r="P36" s="177">
        <v>0</v>
      </c>
      <c r="Q36" s="177">
        <v>24269.481599999999</v>
      </c>
      <c r="R36" s="177">
        <v>5093.25</v>
      </c>
      <c r="S36" s="177">
        <v>0</v>
      </c>
      <c r="T36" s="281">
        <f t="shared" si="22"/>
        <v>33965.82</v>
      </c>
      <c r="U36" s="281">
        <f t="shared" si="23"/>
        <v>5822.7119999999995</v>
      </c>
      <c r="V36" s="281">
        <f t="shared" si="24"/>
        <v>3881.808</v>
      </c>
      <c r="W36" s="178">
        <f t="shared" si="96"/>
        <v>282214.48264</v>
      </c>
      <c r="X36" s="26">
        <f t="shared" si="0"/>
        <v>10298.36</v>
      </c>
      <c r="Y36" s="26">
        <f t="shared" si="1"/>
        <v>1090.6099999999999</v>
      </c>
      <c r="Z36" s="27">
        <f t="shared" si="2"/>
        <v>0.21359999999999998</v>
      </c>
      <c r="AA36" s="28">
        <f t="shared" si="25"/>
        <v>2345.6894239999992</v>
      </c>
      <c r="AB36" s="28">
        <f t="shared" si="26"/>
        <v>1860.0329999999999</v>
      </c>
      <c r="AC36" s="23">
        <f>+'[1]IMSS con incremento'!$X$16</f>
        <v>66.16469749479451</v>
      </c>
      <c r="AD36" s="28">
        <f t="shared" si="190"/>
        <v>161.74199999999999</v>
      </c>
      <c r="AE36" s="29">
        <f t="shared" si="27"/>
        <v>11740.570878505207</v>
      </c>
      <c r="AF36" s="30">
        <f t="shared" si="39"/>
        <v>16174.199999999999</v>
      </c>
      <c r="AG36" s="31">
        <f t="shared" si="28"/>
        <v>26957</v>
      </c>
      <c r="AH36" s="32">
        <f t="shared" si="29"/>
        <v>2191.2000000000003</v>
      </c>
      <c r="AI36" s="33">
        <f t="shared" si="30"/>
        <v>24765.8</v>
      </c>
      <c r="AJ36" s="33">
        <f t="shared" si="31"/>
        <v>2062.6858082191779</v>
      </c>
      <c r="AK36" s="33">
        <f t="shared" si="32"/>
        <v>18236.885808219176</v>
      </c>
      <c r="AL36" s="34">
        <f t="shared" si="158"/>
        <v>10298.36</v>
      </c>
      <c r="AM36" s="34">
        <f t="shared" si="159"/>
        <v>1090.6099999999999</v>
      </c>
      <c r="AN36" s="35">
        <f t="shared" si="160"/>
        <v>0.21359999999999998</v>
      </c>
      <c r="AO36" s="36">
        <f t="shared" si="33"/>
        <v>2786.279112635616</v>
      </c>
      <c r="AP36" s="37">
        <f t="shared" si="6"/>
        <v>10298.36</v>
      </c>
      <c r="AQ36" s="36">
        <f t="shared" si="7"/>
        <v>1090.6099999999999</v>
      </c>
      <c r="AR36" s="35">
        <f t="shared" si="8"/>
        <v>0.21359999999999998</v>
      </c>
      <c r="AS36" s="38">
        <f t="shared" si="34"/>
        <v>2345.6894239999992</v>
      </c>
      <c r="AT36" s="38">
        <f t="shared" si="35"/>
        <v>440.58968863561677</v>
      </c>
      <c r="AU36" s="39">
        <f t="shared" si="36"/>
        <v>0.21360000000000018</v>
      </c>
      <c r="AV36" s="30">
        <f t="shared" si="37"/>
        <v>5289.9748800000043</v>
      </c>
      <c r="AW36" s="40"/>
      <c r="AX36" s="26">
        <f t="shared" si="166"/>
        <v>4210.42</v>
      </c>
      <c r="AY36" s="26">
        <f t="shared" si="167"/>
        <v>247.24</v>
      </c>
      <c r="AZ36" s="27">
        <f t="shared" si="168"/>
        <v>0.10880000000000001</v>
      </c>
      <c r="BA36" s="23">
        <v>6471.12</v>
      </c>
      <c r="BB36" s="28">
        <f t="shared" si="12"/>
        <v>493.20416</v>
      </c>
      <c r="BC36" s="28">
        <f t="shared" si="13"/>
        <v>744.17880000000002</v>
      </c>
      <c r="BD36" s="23">
        <f>+'[1]IMSS Sin incremento'!$X$16</f>
        <v>50.69641591232876</v>
      </c>
      <c r="BE36" s="28">
        <f t="shared" si="191"/>
        <v>64.711200000000005</v>
      </c>
      <c r="BF36" s="29">
        <f t="shared" si="14"/>
        <v>5118.3294240876712</v>
      </c>
      <c r="BG36" s="41">
        <f t="shared" si="38"/>
        <v>6622.2414544175354</v>
      </c>
      <c r="BH36" s="287">
        <v>4200</v>
      </c>
      <c r="BI36" s="228">
        <f>J36+L36+M36+R36+T36+U36+V36+BH36+IMSS!AU34</f>
        <v>288406.69</v>
      </c>
    </row>
    <row r="37" spans="1:61">
      <c r="A37" s="158" t="s">
        <v>165</v>
      </c>
      <c r="B37" s="159" t="s">
        <v>182</v>
      </c>
      <c r="C37" s="159" t="s">
        <v>140</v>
      </c>
      <c r="D37" s="161">
        <v>5</v>
      </c>
      <c r="E37" s="277" t="s">
        <v>189</v>
      </c>
      <c r="F37" s="278" t="s">
        <v>190</v>
      </c>
      <c r="G37" s="176">
        <v>539.14</v>
      </c>
      <c r="H37" s="279">
        <f t="shared" si="15"/>
        <v>642.43922399999997</v>
      </c>
      <c r="I37" s="280">
        <f t="shared" si="16"/>
        <v>16174.199999999999</v>
      </c>
      <c r="J37" s="281">
        <f t="shared" si="17"/>
        <v>194090.4</v>
      </c>
      <c r="K37" s="282">
        <v>9707.7926399999997</v>
      </c>
      <c r="L37" s="281">
        <f t="shared" si="18"/>
        <v>2695.7</v>
      </c>
      <c r="M37" s="283">
        <f t="shared" si="19"/>
        <v>26957</v>
      </c>
      <c r="N37" s="164">
        <f t="shared" si="20"/>
        <v>3112.2</v>
      </c>
      <c r="O37" s="281">
        <f t="shared" si="21"/>
        <v>23844.799999999999</v>
      </c>
      <c r="P37" s="177">
        <v>0</v>
      </c>
      <c r="Q37" s="177">
        <v>24269.481599999999</v>
      </c>
      <c r="R37" s="177">
        <v>5093.25</v>
      </c>
      <c r="S37" s="177">
        <v>0</v>
      </c>
      <c r="T37" s="281">
        <f t="shared" si="22"/>
        <v>33965.82</v>
      </c>
      <c r="U37" s="281">
        <f t="shared" si="23"/>
        <v>5822.7119999999995</v>
      </c>
      <c r="V37" s="281">
        <f t="shared" si="24"/>
        <v>3881.808</v>
      </c>
      <c r="W37" s="178">
        <f t="shared" si="96"/>
        <v>282214.48264</v>
      </c>
      <c r="X37" s="26">
        <f t="shared" si="0"/>
        <v>10298.36</v>
      </c>
      <c r="Y37" s="26">
        <f t="shared" si="1"/>
        <v>1090.6099999999999</v>
      </c>
      <c r="Z37" s="27">
        <f t="shared" si="2"/>
        <v>0.21359999999999998</v>
      </c>
      <c r="AA37" s="28">
        <f t="shared" si="25"/>
        <v>2345.6894239999992</v>
      </c>
      <c r="AB37" s="28">
        <f t="shared" si="26"/>
        <v>1860.0329999999999</v>
      </c>
      <c r="AC37" s="23">
        <f>+'[1]IMSS con incremento'!$X$16</f>
        <v>66.16469749479451</v>
      </c>
      <c r="AD37" s="28">
        <f t="shared" si="190"/>
        <v>161.74199999999999</v>
      </c>
      <c r="AE37" s="29">
        <f t="shared" si="27"/>
        <v>11740.570878505207</v>
      </c>
      <c r="AF37" s="30">
        <f t="shared" si="39"/>
        <v>16174.199999999999</v>
      </c>
      <c r="AG37" s="31">
        <f t="shared" si="28"/>
        <v>26957</v>
      </c>
      <c r="AH37" s="32">
        <f t="shared" si="29"/>
        <v>2191.2000000000003</v>
      </c>
      <c r="AI37" s="33">
        <f t="shared" si="30"/>
        <v>24765.8</v>
      </c>
      <c r="AJ37" s="33">
        <f t="shared" si="31"/>
        <v>2062.6858082191779</v>
      </c>
      <c r="AK37" s="33">
        <f t="shared" si="32"/>
        <v>18236.885808219176</v>
      </c>
      <c r="AL37" s="34">
        <f t="shared" si="158"/>
        <v>10298.36</v>
      </c>
      <c r="AM37" s="34">
        <f t="shared" si="159"/>
        <v>1090.6099999999999</v>
      </c>
      <c r="AN37" s="35">
        <f t="shared" si="160"/>
        <v>0.21359999999999998</v>
      </c>
      <c r="AO37" s="36">
        <f t="shared" si="33"/>
        <v>2786.279112635616</v>
      </c>
      <c r="AP37" s="37">
        <f t="shared" si="6"/>
        <v>10298.36</v>
      </c>
      <c r="AQ37" s="36">
        <f t="shared" si="7"/>
        <v>1090.6099999999999</v>
      </c>
      <c r="AR37" s="35">
        <f t="shared" si="8"/>
        <v>0.21359999999999998</v>
      </c>
      <c r="AS37" s="38">
        <f t="shared" si="34"/>
        <v>2345.6894239999992</v>
      </c>
      <c r="AT37" s="38">
        <f t="shared" si="35"/>
        <v>440.58968863561677</v>
      </c>
      <c r="AU37" s="39">
        <f t="shared" si="36"/>
        <v>0.21360000000000018</v>
      </c>
      <c r="AV37" s="30">
        <f t="shared" si="37"/>
        <v>5289.9748800000043</v>
      </c>
      <c r="AW37" s="40"/>
      <c r="AX37" s="26">
        <f t="shared" si="166"/>
        <v>4210.42</v>
      </c>
      <c r="AY37" s="26">
        <f t="shared" si="167"/>
        <v>247.24</v>
      </c>
      <c r="AZ37" s="27">
        <f t="shared" si="168"/>
        <v>0.10880000000000001</v>
      </c>
      <c r="BA37" s="23">
        <v>6471.12</v>
      </c>
      <c r="BB37" s="28">
        <f t="shared" si="12"/>
        <v>493.20416</v>
      </c>
      <c r="BC37" s="28">
        <f t="shared" si="13"/>
        <v>744.17880000000002</v>
      </c>
      <c r="BD37" s="23">
        <f>+'[1]IMSS Sin incremento'!$X$16</f>
        <v>50.69641591232876</v>
      </c>
      <c r="BE37" s="28">
        <f t="shared" si="191"/>
        <v>64.711200000000005</v>
      </c>
      <c r="BF37" s="29">
        <f t="shared" si="14"/>
        <v>5118.3294240876712</v>
      </c>
      <c r="BG37" s="41">
        <f t="shared" si="38"/>
        <v>6622.2414544175354</v>
      </c>
      <c r="BH37" s="287">
        <v>4200</v>
      </c>
      <c r="BI37" s="228">
        <f>J37+L37+M37+R37+T37+U37+V37+BH37+IMSS!AU35</f>
        <v>288406.69</v>
      </c>
    </row>
    <row r="38" spans="1:61">
      <c r="A38" s="158" t="s">
        <v>166</v>
      </c>
      <c r="B38" s="159" t="s">
        <v>183</v>
      </c>
      <c r="C38" s="159" t="s">
        <v>167</v>
      </c>
      <c r="D38" s="161">
        <v>5</v>
      </c>
      <c r="E38" s="277" t="s">
        <v>189</v>
      </c>
      <c r="F38" s="278" t="s">
        <v>190</v>
      </c>
      <c r="G38" s="176">
        <v>348.09</v>
      </c>
      <c r="H38" s="279">
        <f t="shared" ref="H38" si="192">G38*1.1916</f>
        <v>414.78404399999999</v>
      </c>
      <c r="I38" s="280">
        <f t="shared" ref="I38" si="193">G38*30</f>
        <v>10442.699999999999</v>
      </c>
      <c r="J38" s="281">
        <f t="shared" ref="J38" si="194">I38*12</f>
        <v>125312.4</v>
      </c>
      <c r="K38" s="282">
        <v>9707.7926399999997</v>
      </c>
      <c r="L38" s="281">
        <f t="shared" ref="L38" si="195">G38*20*0.25</f>
        <v>1740.4499999999998</v>
      </c>
      <c r="M38" s="283">
        <f t="shared" ref="M38" si="196">G38*50</f>
        <v>17404.5</v>
      </c>
      <c r="N38" s="164">
        <f t="shared" si="20"/>
        <v>3112.2</v>
      </c>
      <c r="O38" s="281">
        <f t="shared" ref="O38" si="197">M38-N38</f>
        <v>14292.3</v>
      </c>
      <c r="P38" s="177">
        <v>0</v>
      </c>
      <c r="Q38" s="177">
        <v>24269.481599999999</v>
      </c>
      <c r="R38" s="177">
        <v>2391.9499999999998</v>
      </c>
      <c r="S38" s="177">
        <v>0</v>
      </c>
      <c r="T38" s="281">
        <f t="shared" ref="T38" si="198">J38*0.175</f>
        <v>21929.67</v>
      </c>
      <c r="U38" s="281">
        <f t="shared" ref="U38" si="199">J38*0.03</f>
        <v>3759.3719999999998</v>
      </c>
      <c r="V38" s="281">
        <f t="shared" ref="V38" si="200">J38*0.02</f>
        <v>2506.248</v>
      </c>
      <c r="W38" s="178">
        <f t="shared" ref="W38" si="201">+J38+K38+M38+R38+T38+U38+V38+S38+L38</f>
        <v>184752.38264000003</v>
      </c>
      <c r="X38" s="26">
        <f t="shared" si="0"/>
        <v>10298.36</v>
      </c>
      <c r="Y38" s="26">
        <f t="shared" si="1"/>
        <v>1090.6099999999999</v>
      </c>
      <c r="Z38" s="27">
        <f t="shared" si="2"/>
        <v>0.21359999999999998</v>
      </c>
      <c r="AA38" s="28">
        <f t="shared" ref="AA38" si="202">(((I38-X38)*Z38)+Y38)</f>
        <v>1121.4410239999995</v>
      </c>
      <c r="AB38" s="28">
        <f t="shared" ref="AB38" si="203">+I38*0.115</f>
        <v>1200.9105</v>
      </c>
      <c r="AC38" s="23">
        <f>+'[1]IMSS con incremento'!$X$16</f>
        <v>66.16469749479451</v>
      </c>
      <c r="AD38" s="28">
        <f t="shared" ref="AD38" si="204">(I38*0.01)</f>
        <v>104.42699999999999</v>
      </c>
      <c r="AE38" s="29">
        <f t="shared" ref="AE38" si="205">+I38-AA38-AB38-AC38-AD38</f>
        <v>7949.7567785052051</v>
      </c>
      <c r="AF38" s="30">
        <f t="shared" ref="AF38" si="206">+I38</f>
        <v>10442.699999999999</v>
      </c>
      <c r="AG38" s="31">
        <f t="shared" ref="AG38" si="207">(AF38/30*50)</f>
        <v>17404.5</v>
      </c>
      <c r="AH38" s="32">
        <f t="shared" si="29"/>
        <v>2191.2000000000003</v>
      </c>
      <c r="AI38" s="33">
        <f t="shared" ref="AI38" si="208">+AG38-AH38</f>
        <v>15213.3</v>
      </c>
      <c r="AJ38" s="33">
        <f t="shared" ref="AJ38" si="209">(+AI38/365)*30.4</f>
        <v>1267.0803287671233</v>
      </c>
      <c r="AK38" s="33">
        <f t="shared" ref="AK38" si="210">+AF38+AJ38</f>
        <v>11709.780328767123</v>
      </c>
      <c r="AL38" s="34">
        <f t="shared" si="158"/>
        <v>10298.36</v>
      </c>
      <c r="AM38" s="34">
        <f t="shared" si="159"/>
        <v>1090.6099999999999</v>
      </c>
      <c r="AN38" s="35">
        <f t="shared" si="160"/>
        <v>0.21359999999999998</v>
      </c>
      <c r="AO38" s="36">
        <f t="shared" ref="AO38" si="211">+(AK38-AL38)*AN38+AM38</f>
        <v>1392.0893822246571</v>
      </c>
      <c r="AP38" s="37">
        <f t="shared" si="6"/>
        <v>10298.36</v>
      </c>
      <c r="AQ38" s="36">
        <f t="shared" si="7"/>
        <v>1090.6099999999999</v>
      </c>
      <c r="AR38" s="35">
        <f t="shared" si="8"/>
        <v>0.21359999999999998</v>
      </c>
      <c r="AS38" s="38">
        <f t="shared" ref="AS38" si="212">+(AF38-AP38)*AR38+AQ38</f>
        <v>1121.4410239999995</v>
      </c>
      <c r="AT38" s="38">
        <f t="shared" ref="AT38" si="213">+AO38-AS38</f>
        <v>270.64835822465761</v>
      </c>
      <c r="AU38" s="39">
        <f t="shared" ref="AU38" si="214">+AT38/AJ38</f>
        <v>0.21360000000000007</v>
      </c>
      <c r="AV38" s="30">
        <f t="shared" ref="AV38" si="215">+AI38*AU38</f>
        <v>3249.5608800000009</v>
      </c>
      <c r="AW38" s="40"/>
      <c r="AX38" s="26">
        <f t="shared" si="166"/>
        <v>4210.42</v>
      </c>
      <c r="AY38" s="26">
        <f t="shared" si="167"/>
        <v>247.24</v>
      </c>
      <c r="AZ38" s="27">
        <f t="shared" si="168"/>
        <v>0.10880000000000001</v>
      </c>
      <c r="BA38" s="23">
        <v>6471.12</v>
      </c>
      <c r="BB38" s="28">
        <f t="shared" ref="BB38" si="216">(((BA38-AX38)*AZ38)+AY38)</f>
        <v>493.20416</v>
      </c>
      <c r="BC38" s="28">
        <f t="shared" ref="BC38" si="217">+BA38*0.115</f>
        <v>744.17880000000002</v>
      </c>
      <c r="BD38" s="23">
        <f>+'[1]IMSS Sin incremento'!$X$16</f>
        <v>50.69641591232876</v>
      </c>
      <c r="BE38" s="28">
        <f t="shared" ref="BE38" si="218">(BA38*0.01)</f>
        <v>64.711200000000005</v>
      </c>
      <c r="BF38" s="29">
        <f t="shared" ref="BF38" si="219">+BA38-BB38-BC38-BD38-BE38</f>
        <v>5118.3294240876712</v>
      </c>
      <c r="BG38" s="41">
        <f t="shared" ref="BG38" si="220">+AE38-BF38</f>
        <v>2831.4273544175339</v>
      </c>
      <c r="BH38" s="287">
        <v>4200</v>
      </c>
      <c r="BI38" s="228">
        <f>J38+L38+M38+R38+T38+U38+V38+BH38+IMSS!AU35</f>
        <v>190944.58999999997</v>
      </c>
    </row>
    <row r="39" spans="1:61">
      <c r="A39" s="158" t="s">
        <v>256</v>
      </c>
      <c r="B39" s="159" t="s">
        <v>291</v>
      </c>
      <c r="C39" s="159" t="s">
        <v>135</v>
      </c>
      <c r="D39" s="161">
        <v>5</v>
      </c>
      <c r="E39" s="277" t="s">
        <v>189</v>
      </c>
      <c r="F39" s="278" t="s">
        <v>190</v>
      </c>
      <c r="G39" s="176">
        <v>348.09</v>
      </c>
      <c r="H39" s="279">
        <f t="shared" si="15"/>
        <v>414.78404399999999</v>
      </c>
      <c r="I39" s="280">
        <f t="shared" si="16"/>
        <v>10442.699999999999</v>
      </c>
      <c r="J39" s="281">
        <f t="shared" si="17"/>
        <v>125312.4</v>
      </c>
      <c r="K39" s="282">
        <v>9707.7926399999997</v>
      </c>
      <c r="L39" s="281">
        <f t="shared" si="18"/>
        <v>1740.4499999999998</v>
      </c>
      <c r="M39" s="283">
        <f t="shared" si="19"/>
        <v>17404.5</v>
      </c>
      <c r="N39" s="164">
        <f t="shared" si="20"/>
        <v>3112.2</v>
      </c>
      <c r="O39" s="281">
        <f t="shared" si="21"/>
        <v>14292.3</v>
      </c>
      <c r="P39" s="177">
        <v>0</v>
      </c>
      <c r="Q39" s="177">
        <v>24269.481599999999</v>
      </c>
      <c r="R39" s="177">
        <v>2391.9499999999998</v>
      </c>
      <c r="S39" s="177">
        <v>0</v>
      </c>
      <c r="T39" s="281">
        <f t="shared" si="22"/>
        <v>21929.67</v>
      </c>
      <c r="U39" s="281">
        <f t="shared" si="23"/>
        <v>3759.3719999999998</v>
      </c>
      <c r="V39" s="281">
        <f t="shared" si="24"/>
        <v>2506.248</v>
      </c>
      <c r="W39" s="178">
        <f t="shared" si="96"/>
        <v>184752.38264000003</v>
      </c>
      <c r="X39" s="26">
        <f t="shared" si="0"/>
        <v>10298.36</v>
      </c>
      <c r="Y39" s="26">
        <f t="shared" si="1"/>
        <v>1090.6099999999999</v>
      </c>
      <c r="Z39" s="27">
        <f t="shared" si="2"/>
        <v>0.21359999999999998</v>
      </c>
      <c r="AA39" s="28">
        <f t="shared" si="25"/>
        <v>1121.4410239999995</v>
      </c>
      <c r="AB39" s="28">
        <f t="shared" si="26"/>
        <v>1200.9105</v>
      </c>
      <c r="AC39" s="23">
        <f>+'[1]IMSS con incremento'!$X$16</f>
        <v>66.16469749479451</v>
      </c>
      <c r="AD39" s="28">
        <f t="shared" si="190"/>
        <v>104.42699999999999</v>
      </c>
      <c r="AE39" s="29">
        <f t="shared" si="27"/>
        <v>7949.7567785052051</v>
      </c>
      <c r="AF39" s="30">
        <f t="shared" si="39"/>
        <v>10442.699999999999</v>
      </c>
      <c r="AG39" s="31">
        <f t="shared" si="28"/>
        <v>17404.5</v>
      </c>
      <c r="AH39" s="32">
        <f t="shared" si="29"/>
        <v>2191.2000000000003</v>
      </c>
      <c r="AI39" s="33">
        <f t="shared" si="30"/>
        <v>15213.3</v>
      </c>
      <c r="AJ39" s="33">
        <f t="shared" si="31"/>
        <v>1267.0803287671233</v>
      </c>
      <c r="AK39" s="33">
        <f t="shared" si="32"/>
        <v>11709.780328767123</v>
      </c>
      <c r="AL39" s="34">
        <f t="shared" si="158"/>
        <v>10298.36</v>
      </c>
      <c r="AM39" s="34">
        <f t="shared" si="159"/>
        <v>1090.6099999999999</v>
      </c>
      <c r="AN39" s="35">
        <f t="shared" si="160"/>
        <v>0.21359999999999998</v>
      </c>
      <c r="AO39" s="36">
        <f t="shared" si="33"/>
        <v>1392.0893822246571</v>
      </c>
      <c r="AP39" s="37">
        <f t="shared" si="6"/>
        <v>10298.36</v>
      </c>
      <c r="AQ39" s="36">
        <f t="shared" si="7"/>
        <v>1090.6099999999999</v>
      </c>
      <c r="AR39" s="35">
        <f t="shared" si="8"/>
        <v>0.21359999999999998</v>
      </c>
      <c r="AS39" s="38">
        <f t="shared" si="34"/>
        <v>1121.4410239999995</v>
      </c>
      <c r="AT39" s="38">
        <f t="shared" si="35"/>
        <v>270.64835822465761</v>
      </c>
      <c r="AU39" s="39">
        <f t="shared" si="36"/>
        <v>0.21360000000000007</v>
      </c>
      <c r="AV39" s="30">
        <f t="shared" si="37"/>
        <v>3249.5608800000009</v>
      </c>
      <c r="AW39" s="40"/>
      <c r="AX39" s="26">
        <f t="shared" si="166"/>
        <v>4210.42</v>
      </c>
      <c r="AY39" s="26">
        <f t="shared" si="167"/>
        <v>247.24</v>
      </c>
      <c r="AZ39" s="27">
        <f t="shared" si="168"/>
        <v>0.10880000000000001</v>
      </c>
      <c r="BA39" s="23">
        <v>6471.12</v>
      </c>
      <c r="BB39" s="28">
        <f t="shared" si="12"/>
        <v>493.20416</v>
      </c>
      <c r="BC39" s="28">
        <f t="shared" si="13"/>
        <v>744.17880000000002</v>
      </c>
      <c r="BD39" s="23">
        <f>+'[1]IMSS Sin incremento'!$X$16</f>
        <v>50.69641591232876</v>
      </c>
      <c r="BE39" s="28">
        <f t="shared" si="191"/>
        <v>64.711200000000005</v>
      </c>
      <c r="BF39" s="29">
        <f t="shared" si="14"/>
        <v>5118.3294240876712</v>
      </c>
      <c r="BG39" s="41">
        <f t="shared" si="38"/>
        <v>2831.4273544175339</v>
      </c>
      <c r="BH39" s="287">
        <v>4200</v>
      </c>
      <c r="BI39" s="228">
        <f>J39+L39+M39+R39+T39+U39+V39+BH39+IMSS!AU36</f>
        <v>188944.58999999997</v>
      </c>
    </row>
    <row r="40" spans="1:61" ht="15.75" thickBot="1">
      <c r="A40" s="148" t="s">
        <v>232</v>
      </c>
      <c r="B40" s="149" t="s">
        <v>233</v>
      </c>
      <c r="C40" s="149" t="s">
        <v>173</v>
      </c>
      <c r="D40" s="162">
        <v>5</v>
      </c>
      <c r="E40" s="284" t="s">
        <v>187</v>
      </c>
      <c r="F40" s="150" t="s">
        <v>188</v>
      </c>
      <c r="G40" s="166">
        <v>566.66999999999996</v>
      </c>
      <c r="H40" s="163">
        <f t="shared" si="15"/>
        <v>675.24397199999999</v>
      </c>
      <c r="I40" s="244">
        <f t="shared" si="16"/>
        <v>17000.099999999999</v>
      </c>
      <c r="J40" s="164">
        <f t="shared" si="17"/>
        <v>204001.19999999998</v>
      </c>
      <c r="K40" s="167">
        <v>10322.069333333333</v>
      </c>
      <c r="L40" s="164">
        <f t="shared" si="18"/>
        <v>2833.35</v>
      </c>
      <c r="M40" s="243">
        <f t="shared" si="19"/>
        <v>28333.499999999996</v>
      </c>
      <c r="N40" s="164">
        <f t="shared" si="20"/>
        <v>3112.2</v>
      </c>
      <c r="O40" s="164">
        <f t="shared" si="21"/>
        <v>25221.299999999996</v>
      </c>
      <c r="P40" s="167">
        <v>0</v>
      </c>
      <c r="Q40" s="167">
        <v>25805.173333333336</v>
      </c>
      <c r="R40" s="167">
        <v>5387.23</v>
      </c>
      <c r="S40" s="167">
        <v>0</v>
      </c>
      <c r="T40" s="164">
        <f t="shared" si="22"/>
        <v>35700.209999999992</v>
      </c>
      <c r="U40" s="164">
        <f t="shared" si="23"/>
        <v>6120.0359999999991</v>
      </c>
      <c r="V40" s="164">
        <f t="shared" si="24"/>
        <v>4080.0239999999999</v>
      </c>
      <c r="W40" s="168">
        <f t="shared" si="96"/>
        <v>296777.61933333328</v>
      </c>
      <c r="X40" s="26">
        <f t="shared" si="0"/>
        <v>10298.36</v>
      </c>
      <c r="Y40" s="26">
        <f t="shared" si="1"/>
        <v>1090.6099999999999</v>
      </c>
      <c r="Z40" s="27">
        <f t="shared" si="2"/>
        <v>0.21359999999999998</v>
      </c>
      <c r="AA40" s="28">
        <f t="shared" si="25"/>
        <v>2522.1016639999993</v>
      </c>
      <c r="AB40" s="28">
        <f t="shared" si="26"/>
        <v>1955.0114999999998</v>
      </c>
      <c r="AC40" s="23">
        <f>+'[1]IMSS con incremento'!$X$7</f>
        <v>142.19064460273972</v>
      </c>
      <c r="AD40" s="28"/>
      <c r="AE40" s="29">
        <f t="shared" si="27"/>
        <v>12380.796191397258</v>
      </c>
      <c r="AF40" s="30">
        <f t="shared" si="39"/>
        <v>17000.099999999999</v>
      </c>
      <c r="AG40" s="31">
        <f t="shared" si="28"/>
        <v>28333.499999999996</v>
      </c>
      <c r="AH40" s="32">
        <f t="shared" si="29"/>
        <v>2191.2000000000003</v>
      </c>
      <c r="AI40" s="33">
        <f t="shared" si="30"/>
        <v>26142.299999999996</v>
      </c>
      <c r="AJ40" s="33">
        <f t="shared" si="31"/>
        <v>2177.3312876712325</v>
      </c>
      <c r="AK40" s="33">
        <f t="shared" si="32"/>
        <v>19177.431287671232</v>
      </c>
      <c r="AL40" s="34">
        <f t="shared" si="158"/>
        <v>10298.36</v>
      </c>
      <c r="AM40" s="34">
        <f t="shared" si="159"/>
        <v>1090.6099999999999</v>
      </c>
      <c r="AN40" s="35">
        <f t="shared" si="160"/>
        <v>0.21359999999999998</v>
      </c>
      <c r="AO40" s="36">
        <f t="shared" si="33"/>
        <v>2987.1796270465748</v>
      </c>
      <c r="AP40" s="37">
        <f t="shared" si="6"/>
        <v>10298.36</v>
      </c>
      <c r="AQ40" s="36">
        <f t="shared" si="7"/>
        <v>1090.6099999999999</v>
      </c>
      <c r="AR40" s="35">
        <f t="shared" si="8"/>
        <v>0.21359999999999998</v>
      </c>
      <c r="AS40" s="38">
        <f t="shared" si="34"/>
        <v>2522.1016639999993</v>
      </c>
      <c r="AT40" s="38">
        <f t="shared" si="35"/>
        <v>465.07796304657541</v>
      </c>
      <c r="AU40" s="39">
        <f t="shared" si="36"/>
        <v>0.21360000000000007</v>
      </c>
      <c r="AV40" s="30">
        <f t="shared" si="37"/>
        <v>5583.995280000001</v>
      </c>
      <c r="AW40" s="40"/>
      <c r="AX40" s="26">
        <f t="shared" si="166"/>
        <v>10298.36</v>
      </c>
      <c r="AY40" s="26">
        <f t="shared" si="167"/>
        <v>1090.6099999999999</v>
      </c>
      <c r="AZ40" s="27">
        <f t="shared" si="168"/>
        <v>0.21359999999999998</v>
      </c>
      <c r="BA40" s="23">
        <v>12960</v>
      </c>
      <c r="BB40" s="28">
        <f t="shared" si="12"/>
        <v>1659.1363039999997</v>
      </c>
      <c r="BC40" s="28">
        <f t="shared" si="13"/>
        <v>1490.4</v>
      </c>
      <c r="BD40" s="23">
        <f>+'[1]IMSS Sin incremento'!$X$7</f>
        <v>114.05137183561644</v>
      </c>
      <c r="BE40" s="28"/>
      <c r="BF40" s="29">
        <f t="shared" si="14"/>
        <v>9696.4123241643847</v>
      </c>
      <c r="BG40" s="41">
        <f t="shared" si="38"/>
        <v>2684.3838672328729</v>
      </c>
      <c r="BH40" s="287">
        <v>4200</v>
      </c>
      <c r="BI40" s="228">
        <f>J40+L40+M40+R40+T40+U40+V40+BH40+IMSS!AU37</f>
        <v>303655.55</v>
      </c>
    </row>
    <row r="41" spans="1:61">
      <c r="A41" s="148" t="s">
        <v>87</v>
      </c>
      <c r="B41" s="149" t="s">
        <v>149</v>
      </c>
      <c r="C41" s="149" t="s">
        <v>174</v>
      </c>
      <c r="D41" s="162">
        <v>6</v>
      </c>
      <c r="E41" s="147" t="s">
        <v>189</v>
      </c>
      <c r="F41" s="150" t="s">
        <v>190</v>
      </c>
      <c r="G41" s="166">
        <v>539.14</v>
      </c>
      <c r="H41" s="163">
        <f t="shared" si="15"/>
        <v>642.43922399999997</v>
      </c>
      <c r="I41" s="244">
        <f t="shared" si="16"/>
        <v>16174.199999999999</v>
      </c>
      <c r="J41" s="164">
        <f t="shared" si="17"/>
        <v>194090.4</v>
      </c>
      <c r="K41" s="167">
        <v>9707.7926399999997</v>
      </c>
      <c r="L41" s="164">
        <f t="shared" si="18"/>
        <v>2695.7</v>
      </c>
      <c r="M41" s="243">
        <f t="shared" si="19"/>
        <v>26957</v>
      </c>
      <c r="N41" s="164">
        <f t="shared" si="20"/>
        <v>3112.2</v>
      </c>
      <c r="O41" s="164">
        <f t="shared" si="21"/>
        <v>23844.799999999999</v>
      </c>
      <c r="P41" s="167">
        <v>0</v>
      </c>
      <c r="Q41" s="167">
        <v>24269.481599999999</v>
      </c>
      <c r="R41" s="167">
        <v>5093.25</v>
      </c>
      <c r="S41" s="167">
        <v>0</v>
      </c>
      <c r="T41" s="164">
        <f t="shared" si="22"/>
        <v>33965.82</v>
      </c>
      <c r="U41" s="164">
        <f t="shared" si="23"/>
        <v>5822.7119999999995</v>
      </c>
      <c r="V41" s="164">
        <f t="shared" si="24"/>
        <v>3881.808</v>
      </c>
      <c r="W41" s="168">
        <f t="shared" si="96"/>
        <v>282214.48264</v>
      </c>
      <c r="X41" s="26">
        <f t="shared" si="0"/>
        <v>10298.36</v>
      </c>
      <c r="Y41" s="26">
        <f t="shared" si="1"/>
        <v>1090.6099999999999</v>
      </c>
      <c r="Z41" s="27">
        <f t="shared" si="2"/>
        <v>0.21359999999999998</v>
      </c>
      <c r="AA41" s="28">
        <f t="shared" si="25"/>
        <v>2345.6894239999992</v>
      </c>
      <c r="AB41" s="28">
        <f t="shared" si="26"/>
        <v>1860.0329999999999</v>
      </c>
      <c r="AC41" s="23">
        <f>+'[1]IMSS con incremento'!$X$16</f>
        <v>66.16469749479451</v>
      </c>
      <c r="AD41" s="28">
        <f t="shared" si="190"/>
        <v>161.74199999999999</v>
      </c>
      <c r="AE41" s="29">
        <f t="shared" si="27"/>
        <v>11740.570878505207</v>
      </c>
      <c r="AF41" s="30">
        <f t="shared" si="39"/>
        <v>16174.199999999999</v>
      </c>
      <c r="AG41" s="31">
        <f t="shared" si="28"/>
        <v>26957</v>
      </c>
      <c r="AH41" s="32">
        <f t="shared" si="29"/>
        <v>2191.2000000000003</v>
      </c>
      <c r="AI41" s="33">
        <f t="shared" si="30"/>
        <v>24765.8</v>
      </c>
      <c r="AJ41" s="33">
        <f t="shared" si="31"/>
        <v>2062.6858082191779</v>
      </c>
      <c r="AK41" s="33">
        <f t="shared" si="32"/>
        <v>18236.885808219176</v>
      </c>
      <c r="AL41" s="34">
        <f t="shared" si="158"/>
        <v>10298.36</v>
      </c>
      <c r="AM41" s="34">
        <f t="shared" si="159"/>
        <v>1090.6099999999999</v>
      </c>
      <c r="AN41" s="35">
        <f t="shared" si="160"/>
        <v>0.21359999999999998</v>
      </c>
      <c r="AO41" s="36">
        <f t="shared" si="33"/>
        <v>2786.279112635616</v>
      </c>
      <c r="AP41" s="37">
        <f t="shared" si="6"/>
        <v>10298.36</v>
      </c>
      <c r="AQ41" s="36">
        <f t="shared" si="7"/>
        <v>1090.6099999999999</v>
      </c>
      <c r="AR41" s="35">
        <f t="shared" si="8"/>
        <v>0.21359999999999998</v>
      </c>
      <c r="AS41" s="38">
        <f t="shared" si="34"/>
        <v>2345.6894239999992</v>
      </c>
      <c r="AT41" s="38">
        <f t="shared" si="35"/>
        <v>440.58968863561677</v>
      </c>
      <c r="AU41" s="39">
        <f t="shared" si="36"/>
        <v>0.21360000000000018</v>
      </c>
      <c r="AV41" s="30">
        <f t="shared" si="37"/>
        <v>5289.9748800000043</v>
      </c>
      <c r="AW41" s="40"/>
      <c r="AX41" s="26">
        <f t="shared" si="166"/>
        <v>4210.42</v>
      </c>
      <c r="AY41" s="26">
        <f t="shared" si="167"/>
        <v>247.24</v>
      </c>
      <c r="AZ41" s="27">
        <f t="shared" si="168"/>
        <v>0.10880000000000001</v>
      </c>
      <c r="BA41" s="23">
        <v>6471.12</v>
      </c>
      <c r="BB41" s="28">
        <f t="shared" si="12"/>
        <v>493.20416</v>
      </c>
      <c r="BC41" s="28">
        <f t="shared" si="13"/>
        <v>744.17880000000002</v>
      </c>
      <c r="BD41" s="23">
        <f>+'[1]IMSS Sin incremento'!$X$16</f>
        <v>50.69641591232876</v>
      </c>
      <c r="BE41" s="28">
        <f t="shared" si="191"/>
        <v>64.711200000000005</v>
      </c>
      <c r="BF41" s="29">
        <f t="shared" si="14"/>
        <v>5118.3294240876712</v>
      </c>
      <c r="BG41" s="41">
        <f t="shared" si="38"/>
        <v>6622.2414544175354</v>
      </c>
      <c r="BH41" s="287">
        <v>4200</v>
      </c>
      <c r="BI41" s="228">
        <f>J41+L41+M41+R41+T41+U41+V41+BH41+IMSS!AU38</f>
        <v>288406.69</v>
      </c>
    </row>
    <row r="42" spans="1:61">
      <c r="A42" s="148" t="s">
        <v>209</v>
      </c>
      <c r="B42" s="149" t="s">
        <v>193</v>
      </c>
      <c r="C42" s="149" t="s">
        <v>140</v>
      </c>
      <c r="D42" s="162">
        <v>6</v>
      </c>
      <c r="E42" s="147" t="s">
        <v>189</v>
      </c>
      <c r="F42" s="150" t="s">
        <v>188</v>
      </c>
      <c r="G42" s="166">
        <v>521.08000000000004</v>
      </c>
      <c r="H42" s="163">
        <f t="shared" si="15"/>
        <v>620.91892800000005</v>
      </c>
      <c r="I42" s="244">
        <f t="shared" si="16"/>
        <v>15632.400000000001</v>
      </c>
      <c r="J42" s="164">
        <f t="shared" si="17"/>
        <v>187588.80000000002</v>
      </c>
      <c r="K42" s="167">
        <v>9707.7926399999997</v>
      </c>
      <c r="L42" s="164">
        <f t="shared" si="18"/>
        <v>2605.4</v>
      </c>
      <c r="M42" s="243">
        <f t="shared" si="19"/>
        <v>26054.000000000004</v>
      </c>
      <c r="N42" s="164">
        <f t="shared" si="20"/>
        <v>3112.2</v>
      </c>
      <c r="O42" s="164">
        <f t="shared" si="21"/>
        <v>22941.800000000003</v>
      </c>
      <c r="P42" s="167">
        <v>0</v>
      </c>
      <c r="Q42" s="167">
        <v>24269.481599999999</v>
      </c>
      <c r="R42" s="167">
        <v>4900.37</v>
      </c>
      <c r="S42" s="167">
        <v>0</v>
      </c>
      <c r="T42" s="164">
        <f t="shared" si="22"/>
        <v>32828.04</v>
      </c>
      <c r="U42" s="164">
        <f t="shared" si="23"/>
        <v>5627.6640000000007</v>
      </c>
      <c r="V42" s="164">
        <f t="shared" si="24"/>
        <v>3751.7760000000003</v>
      </c>
      <c r="W42" s="168">
        <f t="shared" si="96"/>
        <v>273063.84264000005</v>
      </c>
      <c r="X42" s="26">
        <f t="shared" si="0"/>
        <v>10298.36</v>
      </c>
      <c r="Y42" s="26">
        <f t="shared" si="1"/>
        <v>1090.6099999999999</v>
      </c>
      <c r="Z42" s="27">
        <f t="shared" si="2"/>
        <v>0.21359999999999998</v>
      </c>
      <c r="AA42" s="28">
        <f t="shared" si="25"/>
        <v>2229.9609439999999</v>
      </c>
      <c r="AB42" s="28">
        <f t="shared" si="26"/>
        <v>1797.7260000000003</v>
      </c>
      <c r="AC42" s="23">
        <f>+'[1]IMSS con incremento'!$X$16</f>
        <v>66.16469749479451</v>
      </c>
      <c r="AD42" s="28">
        <f t="shared" si="190"/>
        <v>156.32400000000001</v>
      </c>
      <c r="AE42" s="29">
        <f t="shared" si="27"/>
        <v>11382.224358505206</v>
      </c>
      <c r="AF42" s="30">
        <f t="shared" si="39"/>
        <v>15632.400000000001</v>
      </c>
      <c r="AG42" s="31">
        <f t="shared" si="28"/>
        <v>26054.000000000004</v>
      </c>
      <c r="AH42" s="32">
        <f t="shared" si="29"/>
        <v>2191.2000000000003</v>
      </c>
      <c r="AI42" s="33">
        <f t="shared" si="30"/>
        <v>23862.800000000003</v>
      </c>
      <c r="AJ42" s="33">
        <f t="shared" si="31"/>
        <v>1987.4770410958906</v>
      </c>
      <c r="AK42" s="33">
        <f t="shared" si="32"/>
        <v>17619.877041095893</v>
      </c>
      <c r="AL42" s="34">
        <f t="shared" si="158"/>
        <v>10298.36</v>
      </c>
      <c r="AM42" s="34">
        <f t="shared" si="159"/>
        <v>1090.6099999999999</v>
      </c>
      <c r="AN42" s="35">
        <f t="shared" si="160"/>
        <v>0.21359999999999998</v>
      </c>
      <c r="AO42" s="36">
        <f t="shared" si="33"/>
        <v>2654.4860399780828</v>
      </c>
      <c r="AP42" s="37">
        <f t="shared" si="6"/>
        <v>10298.36</v>
      </c>
      <c r="AQ42" s="36">
        <f t="shared" si="7"/>
        <v>1090.6099999999999</v>
      </c>
      <c r="AR42" s="35">
        <f t="shared" si="8"/>
        <v>0.21359999999999998</v>
      </c>
      <c r="AS42" s="38">
        <f t="shared" si="34"/>
        <v>2229.9609439999999</v>
      </c>
      <c r="AT42" s="38">
        <f t="shared" si="35"/>
        <v>424.52509597808285</v>
      </c>
      <c r="AU42" s="39">
        <f t="shared" si="36"/>
        <v>0.21360000000000032</v>
      </c>
      <c r="AV42" s="30">
        <f t="shared" si="37"/>
        <v>5097.094080000008</v>
      </c>
      <c r="AW42" s="40"/>
      <c r="AX42" s="26">
        <f t="shared" si="166"/>
        <v>4210.42</v>
      </c>
      <c r="AY42" s="26">
        <f t="shared" si="167"/>
        <v>247.24</v>
      </c>
      <c r="AZ42" s="27">
        <f t="shared" si="168"/>
        <v>0.10880000000000001</v>
      </c>
      <c r="BA42" s="23">
        <v>6471.12</v>
      </c>
      <c r="BB42" s="28">
        <f t="shared" si="12"/>
        <v>493.20416</v>
      </c>
      <c r="BC42" s="28">
        <f t="shared" si="13"/>
        <v>744.17880000000002</v>
      </c>
      <c r="BD42" s="23">
        <f>+'[1]IMSS Sin incremento'!$X$16</f>
        <v>50.69641591232876</v>
      </c>
      <c r="BE42" s="28">
        <f t="shared" si="191"/>
        <v>64.711200000000005</v>
      </c>
      <c r="BF42" s="29">
        <f t="shared" si="14"/>
        <v>5118.3294240876712</v>
      </c>
      <c r="BG42" s="41">
        <f t="shared" si="38"/>
        <v>6263.8949344175344</v>
      </c>
      <c r="BH42" s="287">
        <v>4200</v>
      </c>
      <c r="BI42" s="228">
        <f>J42+L42+M42+R42+T42+U42+V42+BH42+IMSS!AU39</f>
        <v>278956.05</v>
      </c>
    </row>
    <row r="43" spans="1:61" ht="30">
      <c r="A43" s="221" t="s">
        <v>144</v>
      </c>
      <c r="B43" s="223" t="s">
        <v>150</v>
      </c>
      <c r="C43" s="223" t="s">
        <v>147</v>
      </c>
      <c r="D43" s="222">
        <v>6</v>
      </c>
      <c r="E43" s="147" t="s">
        <v>189</v>
      </c>
      <c r="F43" s="150" t="s">
        <v>190</v>
      </c>
      <c r="G43" s="166">
        <v>523.47</v>
      </c>
      <c r="H43" s="163">
        <f t="shared" ref="H43:H47" si="221">G43*1.1916</f>
        <v>623.76685200000009</v>
      </c>
      <c r="I43" s="244">
        <f t="shared" ref="I43:I47" si="222">G43*30</f>
        <v>15704.1</v>
      </c>
      <c r="J43" s="164">
        <f t="shared" ref="J43:J47" si="223">I43*12</f>
        <v>188449.2</v>
      </c>
      <c r="K43" s="167">
        <v>9417.5466666666653</v>
      </c>
      <c r="L43" s="164">
        <f t="shared" ref="L43:L47" si="224">G43*20*0.25</f>
        <v>2617.3500000000004</v>
      </c>
      <c r="M43" s="243">
        <f t="shared" ref="M43:M47" si="225">G43*50</f>
        <v>26173.5</v>
      </c>
      <c r="N43" s="164">
        <f t="shared" si="20"/>
        <v>3112.2</v>
      </c>
      <c r="O43" s="164">
        <f t="shared" ref="O43:O45" si="226">M43-N43</f>
        <v>23061.3</v>
      </c>
      <c r="P43" s="167">
        <v>0</v>
      </c>
      <c r="Q43" s="167">
        <v>23543.866666666665</v>
      </c>
      <c r="R43" s="167">
        <v>4925.8900000000003</v>
      </c>
      <c r="S43" s="167">
        <v>0</v>
      </c>
      <c r="T43" s="164">
        <f t="shared" ref="T43:T47" si="227">J43*0.175</f>
        <v>32978.61</v>
      </c>
      <c r="U43" s="164">
        <f t="shared" ref="U43:U47" si="228">J43*0.03</f>
        <v>5653.4760000000006</v>
      </c>
      <c r="V43" s="164">
        <f t="shared" ref="V43:V47" si="229">J43*0.02</f>
        <v>3768.9840000000004</v>
      </c>
      <c r="W43" s="168">
        <f t="shared" ref="W43:W45" si="230">+J43+K43+M43+R43+T43+U43+V43+S43+L43</f>
        <v>273984.5566666667</v>
      </c>
      <c r="X43" s="26"/>
      <c r="Y43" s="26"/>
      <c r="Z43" s="27"/>
      <c r="AA43" s="28"/>
      <c r="AB43" s="28"/>
      <c r="AC43" s="23"/>
      <c r="AD43" s="28"/>
      <c r="AE43" s="29"/>
      <c r="AF43" s="30"/>
      <c r="AG43" s="31"/>
      <c r="AH43" s="32"/>
      <c r="AI43" s="33"/>
      <c r="AJ43" s="33"/>
      <c r="AK43" s="33"/>
      <c r="AL43" s="34"/>
      <c r="AM43" s="34"/>
      <c r="AN43" s="35"/>
      <c r="AO43" s="36"/>
      <c r="AP43" s="37"/>
      <c r="AQ43" s="36"/>
      <c r="AR43" s="35"/>
      <c r="AS43" s="38"/>
      <c r="AT43" s="38"/>
      <c r="AU43" s="39"/>
      <c r="AV43" s="30"/>
      <c r="AW43" s="40"/>
      <c r="AX43" s="26"/>
      <c r="AY43" s="26"/>
      <c r="AZ43" s="27"/>
      <c r="BA43" s="23"/>
      <c r="BB43" s="28"/>
      <c r="BC43" s="28"/>
      <c r="BD43" s="23"/>
      <c r="BE43" s="28"/>
      <c r="BF43" s="29"/>
      <c r="BG43" s="41"/>
      <c r="BH43" s="287">
        <v>4200</v>
      </c>
      <c r="BI43" s="228">
        <f>J43+L43+M43+R43+T43+U43+V43+BH43+IMSS!AU40</f>
        <v>280067.01000000007</v>
      </c>
    </row>
    <row r="44" spans="1:61" ht="30">
      <c r="A44" s="221" t="s">
        <v>145</v>
      </c>
      <c r="B44" s="223" t="s">
        <v>171</v>
      </c>
      <c r="C44" s="223" t="s">
        <v>147</v>
      </c>
      <c r="D44" s="222">
        <v>6</v>
      </c>
      <c r="E44" s="147" t="s">
        <v>189</v>
      </c>
      <c r="F44" s="150" t="s">
        <v>190</v>
      </c>
      <c r="G44" s="166">
        <v>523.47</v>
      </c>
      <c r="H44" s="163">
        <f t="shared" si="221"/>
        <v>623.76685200000009</v>
      </c>
      <c r="I44" s="244">
        <f t="shared" si="222"/>
        <v>15704.1</v>
      </c>
      <c r="J44" s="164">
        <f t="shared" si="223"/>
        <v>188449.2</v>
      </c>
      <c r="K44" s="167">
        <v>9417.5466666666653</v>
      </c>
      <c r="L44" s="164">
        <f t="shared" si="224"/>
        <v>2617.3500000000004</v>
      </c>
      <c r="M44" s="243">
        <f t="shared" si="225"/>
        <v>26173.5</v>
      </c>
      <c r="N44" s="164">
        <f t="shared" si="20"/>
        <v>3112.2</v>
      </c>
      <c r="O44" s="164">
        <f t="shared" si="226"/>
        <v>23061.3</v>
      </c>
      <c r="P44" s="167">
        <v>0</v>
      </c>
      <c r="Q44" s="167">
        <v>23543.866666666665</v>
      </c>
      <c r="R44" s="167">
        <v>4925.8900000000003</v>
      </c>
      <c r="S44" s="167">
        <v>0</v>
      </c>
      <c r="T44" s="164">
        <f t="shared" si="227"/>
        <v>32978.61</v>
      </c>
      <c r="U44" s="164">
        <f t="shared" si="228"/>
        <v>5653.4760000000006</v>
      </c>
      <c r="V44" s="164">
        <f t="shared" si="229"/>
        <v>3768.9840000000004</v>
      </c>
      <c r="W44" s="168">
        <f t="shared" si="230"/>
        <v>273984.5566666667</v>
      </c>
      <c r="X44" s="26"/>
      <c r="Y44" s="26"/>
      <c r="Z44" s="27"/>
      <c r="AA44" s="28"/>
      <c r="AB44" s="28"/>
      <c r="AC44" s="23"/>
      <c r="AD44" s="28"/>
      <c r="AE44" s="29"/>
      <c r="AF44" s="30"/>
      <c r="AG44" s="31"/>
      <c r="AH44" s="32"/>
      <c r="AI44" s="33"/>
      <c r="AJ44" s="33"/>
      <c r="AK44" s="33"/>
      <c r="AL44" s="34"/>
      <c r="AM44" s="34"/>
      <c r="AN44" s="35"/>
      <c r="AO44" s="36"/>
      <c r="AP44" s="37"/>
      <c r="AQ44" s="36"/>
      <c r="AR44" s="35"/>
      <c r="AS44" s="38"/>
      <c r="AT44" s="38"/>
      <c r="AU44" s="39"/>
      <c r="AV44" s="30"/>
      <c r="AW44" s="40"/>
      <c r="AX44" s="26"/>
      <c r="AY44" s="26"/>
      <c r="AZ44" s="27"/>
      <c r="BA44" s="23"/>
      <c r="BB44" s="28"/>
      <c r="BC44" s="28"/>
      <c r="BD44" s="23"/>
      <c r="BE44" s="28"/>
      <c r="BF44" s="29"/>
      <c r="BG44" s="41"/>
      <c r="BH44" s="287">
        <v>4200</v>
      </c>
      <c r="BI44" s="228">
        <f>J44+L44+M44+R44+T44+U44+V44+BH44+IMSS!AU41</f>
        <v>280067.01000000007</v>
      </c>
    </row>
    <row r="45" spans="1:61" ht="30">
      <c r="A45" s="221" t="s">
        <v>146</v>
      </c>
      <c r="B45" s="223" t="s">
        <v>172</v>
      </c>
      <c r="C45" s="223" t="s">
        <v>148</v>
      </c>
      <c r="D45" s="222">
        <v>6</v>
      </c>
      <c r="E45" s="147" t="s">
        <v>189</v>
      </c>
      <c r="F45" s="150" t="s">
        <v>190</v>
      </c>
      <c r="G45" s="166">
        <v>523.47</v>
      </c>
      <c r="H45" s="163">
        <f t="shared" si="221"/>
        <v>623.76685200000009</v>
      </c>
      <c r="I45" s="244">
        <f t="shared" si="222"/>
        <v>15704.1</v>
      </c>
      <c r="J45" s="164">
        <f t="shared" si="223"/>
        <v>188449.2</v>
      </c>
      <c r="K45" s="167">
        <v>9417.5466666666653</v>
      </c>
      <c r="L45" s="164">
        <f t="shared" si="224"/>
        <v>2617.3500000000004</v>
      </c>
      <c r="M45" s="243">
        <f t="shared" si="225"/>
        <v>26173.5</v>
      </c>
      <c r="N45" s="164">
        <f t="shared" si="20"/>
        <v>3112.2</v>
      </c>
      <c r="O45" s="164">
        <f t="shared" si="226"/>
        <v>23061.3</v>
      </c>
      <c r="P45" s="167">
        <v>0</v>
      </c>
      <c r="Q45" s="167">
        <v>23543.866666666665</v>
      </c>
      <c r="R45" s="167">
        <v>4925.8900000000003</v>
      </c>
      <c r="S45" s="167">
        <v>0</v>
      </c>
      <c r="T45" s="164">
        <f t="shared" si="227"/>
        <v>32978.61</v>
      </c>
      <c r="U45" s="164">
        <f t="shared" si="228"/>
        <v>5653.4760000000006</v>
      </c>
      <c r="V45" s="164">
        <f t="shared" si="229"/>
        <v>3768.9840000000004</v>
      </c>
      <c r="W45" s="168">
        <f t="shared" si="230"/>
        <v>273984.5566666667</v>
      </c>
      <c r="X45" s="26"/>
      <c r="Y45" s="26"/>
      <c r="Z45" s="27"/>
      <c r="AA45" s="28"/>
      <c r="AB45" s="28"/>
      <c r="AC45" s="23"/>
      <c r="AD45" s="28"/>
      <c r="AE45" s="29"/>
      <c r="AF45" s="30"/>
      <c r="AG45" s="31"/>
      <c r="AH45" s="32"/>
      <c r="AI45" s="33"/>
      <c r="AJ45" s="33"/>
      <c r="AK45" s="33"/>
      <c r="AL45" s="34"/>
      <c r="AM45" s="34"/>
      <c r="AN45" s="35"/>
      <c r="AO45" s="36"/>
      <c r="AP45" s="37"/>
      <c r="AQ45" s="36"/>
      <c r="AR45" s="35"/>
      <c r="AS45" s="38"/>
      <c r="AT45" s="38"/>
      <c r="AU45" s="39"/>
      <c r="AV45" s="30"/>
      <c r="AW45" s="40"/>
      <c r="AX45" s="26"/>
      <c r="AY45" s="26"/>
      <c r="AZ45" s="27"/>
      <c r="BA45" s="23"/>
      <c r="BB45" s="28"/>
      <c r="BC45" s="28"/>
      <c r="BD45" s="23"/>
      <c r="BE45" s="28"/>
      <c r="BF45" s="29"/>
      <c r="BG45" s="41"/>
      <c r="BH45" s="287">
        <v>4200</v>
      </c>
      <c r="BI45" s="228">
        <f>J45+L45+M45+R45+T45+U45+V45+BH45+IMSS!AU42</f>
        <v>280067.01000000007</v>
      </c>
    </row>
    <row r="46" spans="1:61">
      <c r="A46" s="292" t="s">
        <v>221</v>
      </c>
      <c r="B46" s="293" t="s">
        <v>226</v>
      </c>
      <c r="C46" s="293" t="s">
        <v>231</v>
      </c>
      <c r="D46" s="294">
        <v>7</v>
      </c>
      <c r="E46" s="295" t="s">
        <v>187</v>
      </c>
      <c r="F46" s="296" t="s">
        <v>188</v>
      </c>
      <c r="G46" s="297">
        <v>289.5</v>
      </c>
      <c r="H46" s="298">
        <f t="shared" si="221"/>
        <v>344.96820000000002</v>
      </c>
      <c r="I46" s="299">
        <f t="shared" si="222"/>
        <v>8685</v>
      </c>
      <c r="J46" s="300">
        <f t="shared" si="223"/>
        <v>104220</v>
      </c>
      <c r="K46" s="301"/>
      <c r="L46" s="300">
        <f t="shared" si="224"/>
        <v>1447.5</v>
      </c>
      <c r="M46" s="302">
        <f t="shared" si="225"/>
        <v>14475</v>
      </c>
      <c r="N46" s="164">
        <f t="shared" si="20"/>
        <v>3112.2</v>
      </c>
      <c r="O46" s="300">
        <f t="shared" si="21"/>
        <v>11362.8</v>
      </c>
      <c r="P46" s="301"/>
      <c r="Q46" s="301"/>
      <c r="R46" s="301">
        <v>1246.56</v>
      </c>
      <c r="S46" s="301"/>
      <c r="T46" s="300">
        <f t="shared" si="227"/>
        <v>18238.5</v>
      </c>
      <c r="U46" s="300">
        <f t="shared" si="228"/>
        <v>3126.6</v>
      </c>
      <c r="V46" s="300">
        <f t="shared" si="229"/>
        <v>2084.4</v>
      </c>
      <c r="W46" s="168"/>
      <c r="X46" s="26"/>
      <c r="Y46" s="26"/>
      <c r="Z46" s="27"/>
      <c r="AA46" s="28"/>
      <c r="AB46" s="28"/>
      <c r="AC46" s="23"/>
      <c r="AD46" s="28"/>
      <c r="AE46" s="29"/>
      <c r="AF46" s="30"/>
      <c r="AG46" s="31"/>
      <c r="AH46" s="32"/>
      <c r="AI46" s="33"/>
      <c r="AJ46" s="33"/>
      <c r="AK46" s="33"/>
      <c r="AL46" s="34"/>
      <c r="AM46" s="34"/>
      <c r="AN46" s="35"/>
      <c r="AO46" s="36"/>
      <c r="AP46" s="37"/>
      <c r="AQ46" s="36"/>
      <c r="AR46" s="35"/>
      <c r="AS46" s="38"/>
      <c r="AT46" s="38"/>
      <c r="AU46" s="39"/>
      <c r="AV46" s="30"/>
      <c r="AW46" s="40"/>
      <c r="AX46" s="26"/>
      <c r="AY46" s="26"/>
      <c r="AZ46" s="27"/>
      <c r="BA46" s="23"/>
      <c r="BB46" s="28"/>
      <c r="BC46" s="28"/>
      <c r="BD46" s="23"/>
      <c r="BE46" s="28"/>
      <c r="BF46" s="29"/>
      <c r="BG46" s="41"/>
      <c r="BH46" s="287">
        <v>2100</v>
      </c>
      <c r="BI46" s="228">
        <f>J46+L46+M46+R46+T46+U46+V46+BH46+IMSS!AU43</f>
        <v>156238.56</v>
      </c>
    </row>
    <row r="47" spans="1:61">
      <c r="A47" s="292" t="s">
        <v>222</v>
      </c>
      <c r="B47" s="293" t="s">
        <v>227</v>
      </c>
      <c r="C47" s="293" t="s">
        <v>231</v>
      </c>
      <c r="D47" s="294">
        <v>7</v>
      </c>
      <c r="E47" s="295" t="s">
        <v>187</v>
      </c>
      <c r="F47" s="296" t="s">
        <v>188</v>
      </c>
      <c r="G47" s="297">
        <v>289.5</v>
      </c>
      <c r="H47" s="298">
        <f t="shared" si="221"/>
        <v>344.96820000000002</v>
      </c>
      <c r="I47" s="299">
        <f t="shared" si="222"/>
        <v>8685</v>
      </c>
      <c r="J47" s="300">
        <f t="shared" si="223"/>
        <v>104220</v>
      </c>
      <c r="K47" s="301"/>
      <c r="L47" s="300">
        <f t="shared" si="224"/>
        <v>1447.5</v>
      </c>
      <c r="M47" s="302">
        <f t="shared" si="225"/>
        <v>14475</v>
      </c>
      <c r="N47" s="164">
        <f t="shared" si="20"/>
        <v>3112.2</v>
      </c>
      <c r="O47" s="300">
        <f t="shared" si="21"/>
        <v>11362.8</v>
      </c>
      <c r="P47" s="301"/>
      <c r="Q47" s="301"/>
      <c r="R47" s="301">
        <v>1246.56</v>
      </c>
      <c r="S47" s="301"/>
      <c r="T47" s="300">
        <f t="shared" si="227"/>
        <v>18238.5</v>
      </c>
      <c r="U47" s="300">
        <f t="shared" si="228"/>
        <v>3126.6</v>
      </c>
      <c r="V47" s="300">
        <f t="shared" si="229"/>
        <v>2084.4</v>
      </c>
      <c r="W47" s="168"/>
      <c r="X47" s="26"/>
      <c r="Y47" s="26"/>
      <c r="Z47" s="27"/>
      <c r="AA47" s="28"/>
      <c r="AB47" s="28"/>
      <c r="AC47" s="23"/>
      <c r="AD47" s="28"/>
      <c r="AE47" s="29"/>
      <c r="AF47" s="30"/>
      <c r="AG47" s="31"/>
      <c r="AH47" s="32"/>
      <c r="AI47" s="33"/>
      <c r="AJ47" s="33"/>
      <c r="AK47" s="33"/>
      <c r="AL47" s="34"/>
      <c r="AM47" s="34"/>
      <c r="AN47" s="35"/>
      <c r="AO47" s="36"/>
      <c r="AP47" s="37"/>
      <c r="AQ47" s="36"/>
      <c r="AR47" s="35"/>
      <c r="AS47" s="38"/>
      <c r="AT47" s="38"/>
      <c r="AU47" s="39"/>
      <c r="AV47" s="30"/>
      <c r="AW47" s="40"/>
      <c r="AX47" s="26"/>
      <c r="AY47" s="26"/>
      <c r="AZ47" s="27"/>
      <c r="BA47" s="23"/>
      <c r="BB47" s="28"/>
      <c r="BC47" s="28"/>
      <c r="BD47" s="23"/>
      <c r="BE47" s="28"/>
      <c r="BF47" s="29"/>
      <c r="BG47" s="41"/>
      <c r="BH47" s="287">
        <v>2100</v>
      </c>
      <c r="BI47" s="228">
        <f>J47+L47+M47+R47+T47+U47+V47+BH47+IMSS!AU44</f>
        <v>156238.56</v>
      </c>
    </row>
    <row r="48" spans="1:61">
      <c r="A48" s="292" t="s">
        <v>223</v>
      </c>
      <c r="B48" s="303" t="s">
        <v>228</v>
      </c>
      <c r="C48" s="293" t="s">
        <v>231</v>
      </c>
      <c r="D48" s="294">
        <v>7</v>
      </c>
      <c r="E48" s="295" t="s">
        <v>187</v>
      </c>
      <c r="F48" s="296" t="s">
        <v>188</v>
      </c>
      <c r="G48" s="297">
        <v>289.5</v>
      </c>
      <c r="H48" s="298">
        <f t="shared" si="15"/>
        <v>344.96820000000002</v>
      </c>
      <c r="I48" s="299">
        <f t="shared" si="16"/>
        <v>8685</v>
      </c>
      <c r="J48" s="300">
        <f t="shared" si="17"/>
        <v>104220</v>
      </c>
      <c r="K48" s="301">
        <v>9417.5466666666653</v>
      </c>
      <c r="L48" s="300">
        <f t="shared" si="18"/>
        <v>1447.5</v>
      </c>
      <c r="M48" s="302">
        <f t="shared" si="19"/>
        <v>14475</v>
      </c>
      <c r="N48" s="164">
        <f t="shared" si="20"/>
        <v>3112.2</v>
      </c>
      <c r="O48" s="300">
        <f t="shared" si="21"/>
        <v>11362.8</v>
      </c>
      <c r="P48" s="301">
        <v>0</v>
      </c>
      <c r="Q48" s="301">
        <v>23543.866666666665</v>
      </c>
      <c r="R48" s="301">
        <v>1246.56</v>
      </c>
      <c r="S48" s="301">
        <v>0</v>
      </c>
      <c r="T48" s="300">
        <f t="shared" si="22"/>
        <v>18238.5</v>
      </c>
      <c r="U48" s="300">
        <f t="shared" si="23"/>
        <v>3126.6</v>
      </c>
      <c r="V48" s="300">
        <f t="shared" si="24"/>
        <v>2084.4</v>
      </c>
      <c r="W48" s="168">
        <f t="shared" si="96"/>
        <v>154256.10666666666</v>
      </c>
      <c r="X48" s="26"/>
      <c r="Y48" s="26"/>
      <c r="Z48" s="27"/>
      <c r="AA48" s="28"/>
      <c r="AB48" s="28"/>
      <c r="AC48" s="23"/>
      <c r="AD48" s="28"/>
      <c r="AE48" s="29"/>
      <c r="AF48" s="30"/>
      <c r="AG48" s="31"/>
      <c r="AH48" s="32"/>
      <c r="AI48" s="33"/>
      <c r="AJ48" s="33"/>
      <c r="AK48" s="33"/>
      <c r="AL48" s="34"/>
      <c r="AM48" s="34"/>
      <c r="AN48" s="35"/>
      <c r="AO48" s="36"/>
      <c r="AP48" s="37"/>
      <c r="AQ48" s="36"/>
      <c r="AR48" s="35"/>
      <c r="AS48" s="38"/>
      <c r="AT48" s="38"/>
      <c r="AU48" s="39"/>
      <c r="AV48" s="30"/>
      <c r="AW48" s="40"/>
      <c r="AX48" s="26"/>
      <c r="AY48" s="26"/>
      <c r="AZ48" s="27"/>
      <c r="BA48" s="23"/>
      <c r="BB48" s="28"/>
      <c r="BC48" s="28"/>
      <c r="BD48" s="23"/>
      <c r="BE48" s="28"/>
      <c r="BF48" s="29"/>
      <c r="BG48" s="41"/>
      <c r="BH48" s="287">
        <v>2100</v>
      </c>
      <c r="BI48" s="228">
        <f>J48+L48+M48+R48+T48+U48+V48+BH48+IMSS!AU45</f>
        <v>156238.56</v>
      </c>
    </row>
    <row r="49" spans="1:61">
      <c r="A49" s="292" t="s">
        <v>224</v>
      </c>
      <c r="B49" s="303" t="s">
        <v>229</v>
      </c>
      <c r="C49" s="293" t="s">
        <v>231</v>
      </c>
      <c r="D49" s="294">
        <v>7</v>
      </c>
      <c r="E49" s="295" t="s">
        <v>187</v>
      </c>
      <c r="F49" s="296" t="s">
        <v>188</v>
      </c>
      <c r="G49" s="297">
        <v>289.5</v>
      </c>
      <c r="H49" s="298">
        <f t="shared" si="15"/>
        <v>344.96820000000002</v>
      </c>
      <c r="I49" s="299">
        <f t="shared" si="16"/>
        <v>8685</v>
      </c>
      <c r="J49" s="300">
        <f t="shared" si="17"/>
        <v>104220</v>
      </c>
      <c r="K49" s="301">
        <v>9417.5466666666653</v>
      </c>
      <c r="L49" s="300">
        <f t="shared" si="18"/>
        <v>1447.5</v>
      </c>
      <c r="M49" s="302">
        <f t="shared" si="19"/>
        <v>14475</v>
      </c>
      <c r="N49" s="164">
        <f t="shared" si="20"/>
        <v>3112.2</v>
      </c>
      <c r="O49" s="300">
        <f t="shared" si="21"/>
        <v>11362.8</v>
      </c>
      <c r="P49" s="301">
        <v>0</v>
      </c>
      <c r="Q49" s="301">
        <v>23543.866666666665</v>
      </c>
      <c r="R49" s="301">
        <v>1246.56</v>
      </c>
      <c r="S49" s="301">
        <v>0</v>
      </c>
      <c r="T49" s="300">
        <f t="shared" si="22"/>
        <v>18238.5</v>
      </c>
      <c r="U49" s="300">
        <f t="shared" si="23"/>
        <v>3126.6</v>
      </c>
      <c r="V49" s="300">
        <f t="shared" si="24"/>
        <v>2084.4</v>
      </c>
      <c r="W49" s="168">
        <f t="shared" si="96"/>
        <v>154256.10666666666</v>
      </c>
      <c r="X49" s="26"/>
      <c r="Y49" s="26"/>
      <c r="Z49" s="27"/>
      <c r="AA49" s="28"/>
      <c r="AB49" s="28"/>
      <c r="AC49" s="23"/>
      <c r="AD49" s="28"/>
      <c r="AE49" s="29"/>
      <c r="AF49" s="30"/>
      <c r="AG49" s="31"/>
      <c r="AH49" s="32"/>
      <c r="AI49" s="33"/>
      <c r="AJ49" s="33"/>
      <c r="AK49" s="33"/>
      <c r="AL49" s="34"/>
      <c r="AM49" s="34"/>
      <c r="AN49" s="35"/>
      <c r="AO49" s="36"/>
      <c r="AP49" s="37"/>
      <c r="AQ49" s="36"/>
      <c r="AR49" s="35"/>
      <c r="AS49" s="38"/>
      <c r="AT49" s="38"/>
      <c r="AU49" s="39"/>
      <c r="AV49" s="30"/>
      <c r="AW49" s="40"/>
      <c r="AX49" s="26"/>
      <c r="AY49" s="26"/>
      <c r="AZ49" s="27"/>
      <c r="BA49" s="23"/>
      <c r="BB49" s="28"/>
      <c r="BC49" s="28"/>
      <c r="BD49" s="23"/>
      <c r="BE49" s="28"/>
      <c r="BF49" s="29"/>
      <c r="BG49" s="41"/>
      <c r="BH49" s="287">
        <v>2100</v>
      </c>
      <c r="BI49" s="228">
        <f>J49+L49+M49+R49+T49+U49+V49+BH49+IMSS!AU46</f>
        <v>156238.56</v>
      </c>
    </row>
    <row r="50" spans="1:61">
      <c r="A50" s="292" t="s">
        <v>225</v>
      </c>
      <c r="B50" s="303" t="s">
        <v>230</v>
      </c>
      <c r="C50" s="303" t="s">
        <v>91</v>
      </c>
      <c r="D50" s="294">
        <v>7</v>
      </c>
      <c r="E50" s="295" t="s">
        <v>187</v>
      </c>
      <c r="F50" s="296" t="s">
        <v>188</v>
      </c>
      <c r="G50" s="297">
        <v>200</v>
      </c>
      <c r="H50" s="298">
        <f t="shared" ref="H50:H51" si="231">G50*1.1916</f>
        <v>238.32</v>
      </c>
      <c r="I50" s="299">
        <f t="shared" ref="I50:I51" si="232">G50*30</f>
        <v>6000</v>
      </c>
      <c r="J50" s="300">
        <f t="shared" ref="J50:J51" si="233">I50*12</f>
        <v>72000</v>
      </c>
      <c r="K50" s="301">
        <v>9417.5466666666653</v>
      </c>
      <c r="L50" s="300">
        <f t="shared" ref="L50:L51" si="234">G50*20*0.25</f>
        <v>1000</v>
      </c>
      <c r="M50" s="302">
        <f t="shared" ref="M50:M51" si="235">G50*50</f>
        <v>10000</v>
      </c>
      <c r="N50" s="164">
        <f t="shared" si="20"/>
        <v>3112.2</v>
      </c>
      <c r="O50" s="300">
        <f t="shared" ref="O50:O51" si="236">M50-N50</f>
        <v>6887.8</v>
      </c>
      <c r="P50" s="301">
        <v>0</v>
      </c>
      <c r="Q50" s="301">
        <v>23543.866666666665</v>
      </c>
      <c r="R50" s="301">
        <v>749.39</v>
      </c>
      <c r="S50" s="301">
        <v>0</v>
      </c>
      <c r="T50" s="300">
        <f t="shared" ref="T50:T51" si="237">J50*0.175</f>
        <v>12600</v>
      </c>
      <c r="U50" s="300">
        <f t="shared" ref="U50:U51" si="238">J50*0.03</f>
        <v>2160</v>
      </c>
      <c r="V50" s="300">
        <f t="shared" ref="V50:V51" si="239">J50*0.02</f>
        <v>1440</v>
      </c>
      <c r="W50" s="168">
        <f t="shared" ref="W50" si="240">+J50+K50+M50+R50+T50+U50+V50+S50+L50</f>
        <v>109366.93666666666</v>
      </c>
      <c r="X50" s="26"/>
      <c r="Y50" s="26"/>
      <c r="Z50" s="27"/>
      <c r="AA50" s="28"/>
      <c r="AB50" s="28"/>
      <c r="AC50" s="23"/>
      <c r="AD50" s="28"/>
      <c r="AE50" s="29"/>
      <c r="AF50" s="30"/>
      <c r="AG50" s="31"/>
      <c r="AH50" s="32"/>
      <c r="AI50" s="33"/>
      <c r="AJ50" s="33"/>
      <c r="AK50" s="33"/>
      <c r="AL50" s="34"/>
      <c r="AM50" s="34"/>
      <c r="AN50" s="35"/>
      <c r="AO50" s="36"/>
      <c r="AP50" s="37"/>
      <c r="AQ50" s="36"/>
      <c r="AR50" s="35"/>
      <c r="AS50" s="38"/>
      <c r="AT50" s="38"/>
      <c r="AU50" s="39"/>
      <c r="AV50" s="30"/>
      <c r="AW50" s="40"/>
      <c r="AX50" s="26"/>
      <c r="AY50" s="26"/>
      <c r="AZ50" s="27"/>
      <c r="BA50" s="23"/>
      <c r="BB50" s="28"/>
      <c r="BC50" s="28"/>
      <c r="BD50" s="23"/>
      <c r="BE50" s="28"/>
      <c r="BF50" s="29"/>
      <c r="BG50" s="41"/>
      <c r="BH50" s="287">
        <v>2100</v>
      </c>
      <c r="BI50" s="228">
        <f>J50+L50+M50+R50+T50+U50+V50+BH50+IMSS!AU47</f>
        <v>110549.39</v>
      </c>
    </row>
    <row r="51" spans="1:61">
      <c r="A51" s="292" t="s">
        <v>266</v>
      </c>
      <c r="B51" s="303" t="s">
        <v>241</v>
      </c>
      <c r="C51" s="293" t="s">
        <v>231</v>
      </c>
      <c r="D51" s="294">
        <v>7</v>
      </c>
      <c r="E51" s="295" t="s">
        <v>187</v>
      </c>
      <c r="F51" s="296" t="s">
        <v>188</v>
      </c>
      <c r="G51" s="297">
        <v>289.5</v>
      </c>
      <c r="H51" s="298">
        <f t="shared" si="231"/>
        <v>344.96820000000002</v>
      </c>
      <c r="I51" s="299">
        <f t="shared" si="232"/>
        <v>8685</v>
      </c>
      <c r="J51" s="300">
        <f t="shared" si="233"/>
        <v>104220</v>
      </c>
      <c r="K51" s="301"/>
      <c r="L51" s="300">
        <f t="shared" si="234"/>
        <v>1447.5</v>
      </c>
      <c r="M51" s="302">
        <f t="shared" si="235"/>
        <v>14475</v>
      </c>
      <c r="N51" s="164">
        <f t="shared" si="20"/>
        <v>3112.2</v>
      </c>
      <c r="O51" s="300">
        <f t="shared" si="236"/>
        <v>11362.8</v>
      </c>
      <c r="P51" s="301"/>
      <c r="Q51" s="301"/>
      <c r="R51" s="301">
        <v>1246.56</v>
      </c>
      <c r="S51" s="301"/>
      <c r="T51" s="300">
        <f t="shared" si="237"/>
        <v>18238.5</v>
      </c>
      <c r="U51" s="300">
        <f t="shared" si="238"/>
        <v>3126.6</v>
      </c>
      <c r="V51" s="300">
        <f t="shared" si="239"/>
        <v>2084.4</v>
      </c>
      <c r="W51" s="168"/>
      <c r="X51" s="26"/>
      <c r="Y51" s="26"/>
      <c r="Z51" s="27"/>
      <c r="AA51" s="28"/>
      <c r="AB51" s="28"/>
      <c r="AC51" s="23"/>
      <c r="AD51" s="28"/>
      <c r="AE51" s="29"/>
      <c r="AF51" s="30"/>
      <c r="AG51" s="31"/>
      <c r="AH51" s="32"/>
      <c r="AI51" s="33"/>
      <c r="AJ51" s="33"/>
      <c r="AK51" s="33"/>
      <c r="AL51" s="34"/>
      <c r="AM51" s="34"/>
      <c r="AN51" s="35"/>
      <c r="AO51" s="36"/>
      <c r="AP51" s="37"/>
      <c r="AQ51" s="36"/>
      <c r="AR51" s="35"/>
      <c r="AS51" s="38"/>
      <c r="AT51" s="38"/>
      <c r="AU51" s="39"/>
      <c r="AV51" s="30"/>
      <c r="AW51" s="40"/>
      <c r="AX51" s="26"/>
      <c r="AY51" s="26"/>
      <c r="AZ51" s="27"/>
      <c r="BA51" s="23"/>
      <c r="BB51" s="28"/>
      <c r="BC51" s="28"/>
      <c r="BD51" s="23"/>
      <c r="BE51" s="28"/>
      <c r="BF51" s="29"/>
      <c r="BG51" s="41"/>
      <c r="BH51" s="287">
        <v>2100</v>
      </c>
      <c r="BI51" s="228">
        <f>J51+L51+M51+R51+T51+U51+V51+BH51+IMSS!AU48</f>
        <v>156238.56</v>
      </c>
    </row>
    <row r="52" spans="1:61">
      <c r="A52" s="292" t="s">
        <v>267</v>
      </c>
      <c r="B52" s="303" t="s">
        <v>194</v>
      </c>
      <c r="C52" s="293" t="s">
        <v>231</v>
      </c>
      <c r="D52" s="294">
        <v>7</v>
      </c>
      <c r="E52" s="295" t="s">
        <v>187</v>
      </c>
      <c r="F52" s="296" t="s">
        <v>188</v>
      </c>
      <c r="G52" s="297">
        <v>289.5</v>
      </c>
      <c r="H52" s="298">
        <f t="shared" si="15"/>
        <v>344.96820000000002</v>
      </c>
      <c r="I52" s="299">
        <f t="shared" si="16"/>
        <v>8685</v>
      </c>
      <c r="J52" s="300">
        <f t="shared" si="17"/>
        <v>104220</v>
      </c>
      <c r="K52" s="301">
        <v>9417.5466666666653</v>
      </c>
      <c r="L52" s="300">
        <f t="shared" si="18"/>
        <v>1447.5</v>
      </c>
      <c r="M52" s="302">
        <f t="shared" si="19"/>
        <v>14475</v>
      </c>
      <c r="N52" s="164">
        <f t="shared" si="20"/>
        <v>3112.2</v>
      </c>
      <c r="O52" s="300">
        <f t="shared" si="21"/>
        <v>11362.8</v>
      </c>
      <c r="P52" s="301">
        <v>0</v>
      </c>
      <c r="Q52" s="301">
        <v>23543.866666666665</v>
      </c>
      <c r="R52" s="301">
        <v>1246.56</v>
      </c>
      <c r="S52" s="301">
        <v>0</v>
      </c>
      <c r="T52" s="300">
        <f t="shared" si="22"/>
        <v>18238.5</v>
      </c>
      <c r="U52" s="300">
        <f t="shared" si="23"/>
        <v>3126.6</v>
      </c>
      <c r="V52" s="300">
        <f t="shared" si="24"/>
        <v>2084.4</v>
      </c>
      <c r="W52" s="168">
        <f t="shared" si="96"/>
        <v>154256.10666666666</v>
      </c>
      <c r="X52" s="26"/>
      <c r="Y52" s="26"/>
      <c r="Z52" s="27"/>
      <c r="AA52" s="28"/>
      <c r="AB52" s="28"/>
      <c r="AC52" s="23"/>
      <c r="AD52" s="28"/>
      <c r="AE52" s="29"/>
      <c r="AF52" s="30"/>
      <c r="AG52" s="31"/>
      <c r="AH52" s="32"/>
      <c r="AI52" s="33"/>
      <c r="AJ52" s="33"/>
      <c r="AK52" s="33"/>
      <c r="AL52" s="34"/>
      <c r="AM52" s="34"/>
      <c r="AN52" s="35"/>
      <c r="AO52" s="36"/>
      <c r="AP52" s="37"/>
      <c r="AQ52" s="36"/>
      <c r="AR52" s="35"/>
      <c r="AS52" s="38"/>
      <c r="AT52" s="38"/>
      <c r="AU52" s="39"/>
      <c r="AV52" s="30"/>
      <c r="AW52" s="40"/>
      <c r="AX52" s="26"/>
      <c r="AY52" s="26"/>
      <c r="AZ52" s="27"/>
      <c r="BA52" s="23"/>
      <c r="BB52" s="28"/>
      <c r="BC52" s="28"/>
      <c r="BD52" s="23"/>
      <c r="BE52" s="28"/>
      <c r="BF52" s="29"/>
      <c r="BG52" s="41"/>
      <c r="BH52" s="287">
        <v>2100</v>
      </c>
      <c r="BI52" s="228">
        <f>J52+L52+M52+R52+T52+U52+V52+BH52+IMSS!AU49</f>
        <v>156238.56</v>
      </c>
    </row>
    <row r="53" spans="1:61" hidden="1">
      <c r="A53" s="140"/>
      <c r="B53" s="140"/>
      <c r="C53" s="133"/>
      <c r="D53" s="134"/>
      <c r="E53" s="134"/>
      <c r="F53" s="134"/>
      <c r="G53" s="135">
        <f t="shared" ref="G53:G109" si="241">+I53/30</f>
        <v>0</v>
      </c>
      <c r="H53" s="136">
        <f t="shared" ref="H53:H109" si="242">+G53*1.0452</f>
        <v>0</v>
      </c>
      <c r="I53" s="137">
        <v>0</v>
      </c>
      <c r="J53" s="138">
        <f t="shared" ref="J53:J60" si="243">+I53*12</f>
        <v>0</v>
      </c>
      <c r="K53" s="138">
        <f t="shared" ref="K53:K60" si="244">(I53/30*10)</f>
        <v>0</v>
      </c>
      <c r="L53" s="138"/>
      <c r="M53" s="138">
        <f t="shared" ref="M53:M60" si="245">(I53/30*50)</f>
        <v>0</v>
      </c>
      <c r="N53" s="138">
        <v>0</v>
      </c>
      <c r="O53" s="138">
        <v>0</v>
      </c>
      <c r="P53" s="138">
        <v>0</v>
      </c>
      <c r="Q53" s="138">
        <f t="shared" ref="Q53:Q90" si="246">N53+O53+P53</f>
        <v>0</v>
      </c>
      <c r="R53" s="138">
        <f t="shared" ref="R53:R116" si="247">+AV53</f>
        <v>0</v>
      </c>
      <c r="S53" s="138">
        <v>0</v>
      </c>
      <c r="T53" s="138">
        <f t="shared" ref="T53:T60" si="248">(J53*15%)</f>
        <v>0</v>
      </c>
      <c r="U53" s="138">
        <f t="shared" ref="U53:U89" si="249">(J53*3%)</f>
        <v>0</v>
      </c>
      <c r="V53" s="138">
        <f t="shared" ref="V53:V60" si="250">(J53*2%)</f>
        <v>0</v>
      </c>
      <c r="W53" s="139">
        <f t="shared" ref="W53:W60" si="251">+J53+K53+M53+R53+Q53+T53+U53+V53+S53</f>
        <v>0</v>
      </c>
      <c r="X53" s="26" t="e">
        <f t="shared" ref="X53:X84" si="252">VLOOKUP(I53,$AF$164:$AI$173,1)</f>
        <v>#N/A</v>
      </c>
      <c r="Y53" s="26" t="e">
        <f t="shared" ref="Y53:Y84" si="253">VLOOKUP(I53,$AF$164:$AI$173,3)</f>
        <v>#N/A</v>
      </c>
      <c r="Z53" s="27" t="e">
        <f t="shared" ref="Z53:Z84" si="254">VLOOKUP(I53,$AF$164:$AI$173,4)</f>
        <v>#N/A</v>
      </c>
      <c r="AA53" s="28" t="e">
        <f t="shared" si="25"/>
        <v>#N/A</v>
      </c>
      <c r="AB53" s="28">
        <f t="shared" si="26"/>
        <v>0</v>
      </c>
      <c r="AC53" s="23">
        <f>+'[1]IMSS con incremento'!$X$12</f>
        <v>62.817565420273979</v>
      </c>
      <c r="AD53" s="28">
        <f t="shared" si="190"/>
        <v>0</v>
      </c>
      <c r="AE53" s="29" t="e">
        <f t="shared" si="27"/>
        <v>#N/A</v>
      </c>
      <c r="AF53" s="30">
        <f t="shared" si="39"/>
        <v>0</v>
      </c>
      <c r="AG53" s="31">
        <f t="shared" si="28"/>
        <v>0</v>
      </c>
      <c r="AH53" s="32">
        <f t="shared" si="29"/>
        <v>2191.2000000000003</v>
      </c>
      <c r="AI53" s="33">
        <f t="shared" si="30"/>
        <v>-2191.2000000000003</v>
      </c>
      <c r="AJ53" s="33">
        <f t="shared" si="31"/>
        <v>-182.49994520547946</v>
      </c>
      <c r="AK53" s="33">
        <f t="shared" si="32"/>
        <v>-182.49994520547946</v>
      </c>
      <c r="AL53" s="34">
        <f t="shared" ref="AL53:AL84" si="255">IF(AG53&gt;0,VLOOKUP(AK53,$AF$164:$AI$173,1),0)</f>
        <v>0</v>
      </c>
      <c r="AM53" s="34">
        <f t="shared" ref="AM53:AM84" si="256">IF(AG53&gt;0,VLOOKUP(AK53,$AF$164:$AI$173,3),0)</f>
        <v>0</v>
      </c>
      <c r="AN53" s="35">
        <f t="shared" ref="AN53:AN84" si="257">IF(AI53&gt;0,VLOOKUP(AK53,$AF$164:$AI$173,4),0)</f>
        <v>0</v>
      </c>
      <c r="AO53" s="36">
        <f t="shared" si="33"/>
        <v>0</v>
      </c>
      <c r="AP53" s="37">
        <f t="shared" ref="AP53:AP84" si="258">IF(AF53&gt;0,VLOOKUP(AF53,$AF$164:$AI$173,1),0)</f>
        <v>0</v>
      </c>
      <c r="AQ53" s="36">
        <f t="shared" ref="AQ53:AQ84" si="259">IF(AF53&gt;0,VLOOKUP(AF53,$AF$164:$AI$173,3),0)</f>
        <v>0</v>
      </c>
      <c r="AR53" s="35">
        <f t="shared" ref="AR53:AR84" si="260">IF(AF53&gt;0,VLOOKUP(AF53,$AF$164:$AI$173,4),0)</f>
        <v>0</v>
      </c>
      <c r="AS53" s="38">
        <f t="shared" si="34"/>
        <v>0</v>
      </c>
      <c r="AT53" s="38">
        <f t="shared" si="35"/>
        <v>0</v>
      </c>
      <c r="AU53" s="39">
        <f t="shared" si="36"/>
        <v>0</v>
      </c>
      <c r="AV53" s="30">
        <f t="shared" si="37"/>
        <v>0</v>
      </c>
      <c r="AW53" s="40"/>
      <c r="AX53" s="26">
        <f t="shared" ref="AX53:AX84" si="261">VLOOKUP(BA53,$AF$164:$AI$173,1)</f>
        <v>4210.42</v>
      </c>
      <c r="AY53" s="26">
        <f t="shared" ref="AY53:AY84" si="262">VLOOKUP(BA53,$AF$164:$AI$173,3)</f>
        <v>247.24</v>
      </c>
      <c r="AZ53" s="27">
        <f t="shared" ref="AZ53:AZ84" si="263">VLOOKUP(BA53,$AF$164:$AI$173,4)</f>
        <v>0.10880000000000001</v>
      </c>
      <c r="BA53" s="23">
        <v>7313</v>
      </c>
      <c r="BB53" s="28">
        <f t="shared" si="12"/>
        <v>584.800704</v>
      </c>
      <c r="BC53" s="28">
        <f t="shared" si="13"/>
        <v>840.995</v>
      </c>
      <c r="BD53" s="23">
        <f>+'[1]IMSS Sin incremento'!$X$12</f>
        <v>47.907139183561647</v>
      </c>
      <c r="BE53" s="28">
        <f t="shared" si="191"/>
        <v>73.13</v>
      </c>
      <c r="BF53" s="29">
        <f t="shared" si="14"/>
        <v>5766.1671568164384</v>
      </c>
      <c r="BG53" s="41" t="e">
        <f>+AE53-BF53</f>
        <v>#N/A</v>
      </c>
      <c r="BH53" s="287"/>
      <c r="BI53" s="323">
        <f>J53+L53+M53+T53+U53+V53+BH53+IMSS!AU50</f>
        <v>549400</v>
      </c>
    </row>
    <row r="54" spans="1:61" s="47" customFormat="1" hidden="1">
      <c r="A54" s="48"/>
      <c r="B54" s="48"/>
      <c r="C54" s="18"/>
      <c r="D54" s="43"/>
      <c r="E54" s="43"/>
      <c r="F54" s="43"/>
      <c r="G54" s="20">
        <f t="shared" si="241"/>
        <v>0</v>
      </c>
      <c r="H54" s="21">
        <f t="shared" si="242"/>
        <v>0</v>
      </c>
      <c r="I54" s="22">
        <v>0</v>
      </c>
      <c r="J54" s="23">
        <f t="shared" si="243"/>
        <v>0</v>
      </c>
      <c r="K54" s="23">
        <f t="shared" si="244"/>
        <v>0</v>
      </c>
      <c r="L54" s="23"/>
      <c r="M54" s="23">
        <f t="shared" si="245"/>
        <v>0</v>
      </c>
      <c r="N54" s="24">
        <v>0</v>
      </c>
      <c r="O54" s="23">
        <v>0</v>
      </c>
      <c r="P54" s="23">
        <v>0</v>
      </c>
      <c r="Q54" s="23">
        <f t="shared" si="246"/>
        <v>0</v>
      </c>
      <c r="R54" s="23">
        <f t="shared" si="247"/>
        <v>0</v>
      </c>
      <c r="S54" s="23">
        <v>0</v>
      </c>
      <c r="T54" s="23">
        <f t="shared" si="248"/>
        <v>0</v>
      </c>
      <c r="U54" s="23">
        <f t="shared" si="249"/>
        <v>0</v>
      </c>
      <c r="V54" s="23">
        <f t="shared" si="250"/>
        <v>0</v>
      </c>
      <c r="W54" s="25">
        <f t="shared" si="251"/>
        <v>0</v>
      </c>
      <c r="X54" s="26" t="e">
        <f t="shared" si="252"/>
        <v>#N/A</v>
      </c>
      <c r="Y54" s="26" t="e">
        <f t="shared" si="253"/>
        <v>#N/A</v>
      </c>
      <c r="Z54" s="27" t="e">
        <f t="shared" si="254"/>
        <v>#N/A</v>
      </c>
      <c r="AA54" s="28" t="e">
        <f t="shared" si="25"/>
        <v>#N/A</v>
      </c>
      <c r="AB54" s="28">
        <f t="shared" si="26"/>
        <v>0</v>
      </c>
      <c r="AC54" s="23">
        <f>+'[1]IMSS con incremento'!$X$16</f>
        <v>66.16469749479451</v>
      </c>
      <c r="AD54" s="28">
        <f t="shared" si="190"/>
        <v>0</v>
      </c>
      <c r="AE54" s="29" t="e">
        <f t="shared" si="27"/>
        <v>#N/A</v>
      </c>
      <c r="AF54" s="30">
        <f t="shared" si="39"/>
        <v>0</v>
      </c>
      <c r="AG54" s="31">
        <f t="shared" si="28"/>
        <v>0</v>
      </c>
      <c r="AH54" s="32">
        <f t="shared" si="29"/>
        <v>2191.2000000000003</v>
      </c>
      <c r="AI54" s="33">
        <f t="shared" si="30"/>
        <v>-2191.2000000000003</v>
      </c>
      <c r="AJ54" s="33">
        <f t="shared" si="31"/>
        <v>-182.49994520547946</v>
      </c>
      <c r="AK54" s="33">
        <f t="shared" si="32"/>
        <v>-182.49994520547946</v>
      </c>
      <c r="AL54" s="34">
        <f t="shared" si="255"/>
        <v>0</v>
      </c>
      <c r="AM54" s="34">
        <f t="shared" si="256"/>
        <v>0</v>
      </c>
      <c r="AN54" s="35">
        <f t="shared" si="257"/>
        <v>0</v>
      </c>
      <c r="AO54" s="36">
        <f t="shared" si="33"/>
        <v>0</v>
      </c>
      <c r="AP54" s="37">
        <f t="shared" si="258"/>
        <v>0</v>
      </c>
      <c r="AQ54" s="36">
        <f t="shared" si="259"/>
        <v>0</v>
      </c>
      <c r="AR54" s="35">
        <f t="shared" si="260"/>
        <v>0</v>
      </c>
      <c r="AS54" s="38">
        <f t="shared" si="34"/>
        <v>0</v>
      </c>
      <c r="AT54" s="38">
        <f t="shared" si="35"/>
        <v>0</v>
      </c>
      <c r="AU54" s="39">
        <f t="shared" si="36"/>
        <v>0</v>
      </c>
      <c r="AV54" s="30">
        <f t="shared" si="37"/>
        <v>0</v>
      </c>
      <c r="AW54" s="45"/>
      <c r="AX54" s="26">
        <f t="shared" si="261"/>
        <v>4210.42</v>
      </c>
      <c r="AY54" s="26">
        <f t="shared" si="262"/>
        <v>247.24</v>
      </c>
      <c r="AZ54" s="27">
        <f t="shared" si="263"/>
        <v>0.10880000000000001</v>
      </c>
      <c r="BA54" s="23">
        <v>6471.12</v>
      </c>
      <c r="BB54" s="28">
        <f t="shared" si="12"/>
        <v>493.20416</v>
      </c>
      <c r="BC54" s="28">
        <f t="shared" si="13"/>
        <v>744.17880000000002</v>
      </c>
      <c r="BD54" s="23">
        <f>+'[1]IMSS Sin incremento'!$X$16</f>
        <v>50.69641591232876</v>
      </c>
      <c r="BE54" s="28">
        <f t="shared" si="191"/>
        <v>64.711200000000005</v>
      </c>
      <c r="BF54" s="29">
        <f t="shared" si="14"/>
        <v>5118.3294240876712</v>
      </c>
      <c r="BG54" s="41" t="e">
        <f t="shared" si="38"/>
        <v>#N/A</v>
      </c>
      <c r="BH54" s="288"/>
      <c r="BI54" s="323">
        <f>J54+L54+M54+T54+U54+V54+BH54+IMSS!AU51</f>
        <v>0</v>
      </c>
    </row>
    <row r="55" spans="1:61" s="47" customFormat="1" hidden="1">
      <c r="A55" s="48"/>
      <c r="B55" s="48"/>
      <c r="C55" s="18"/>
      <c r="D55" s="43"/>
      <c r="E55" s="43"/>
      <c r="F55" s="43"/>
      <c r="G55" s="20">
        <f t="shared" si="241"/>
        <v>0</v>
      </c>
      <c r="H55" s="21">
        <f t="shared" si="242"/>
        <v>0</v>
      </c>
      <c r="I55" s="22">
        <v>0</v>
      </c>
      <c r="J55" s="23">
        <f t="shared" si="243"/>
        <v>0</v>
      </c>
      <c r="K55" s="23">
        <f t="shared" si="244"/>
        <v>0</v>
      </c>
      <c r="L55" s="23"/>
      <c r="M55" s="23">
        <f t="shared" si="245"/>
        <v>0</v>
      </c>
      <c r="N55" s="23">
        <v>0</v>
      </c>
      <c r="O55" s="23">
        <v>0</v>
      </c>
      <c r="P55" s="23">
        <v>0</v>
      </c>
      <c r="Q55" s="23">
        <f t="shared" si="246"/>
        <v>0</v>
      </c>
      <c r="R55" s="23">
        <f t="shared" si="247"/>
        <v>0</v>
      </c>
      <c r="S55" s="138">
        <v>0</v>
      </c>
      <c r="T55" s="23">
        <f t="shared" si="248"/>
        <v>0</v>
      </c>
      <c r="U55" s="23">
        <f t="shared" si="249"/>
        <v>0</v>
      </c>
      <c r="V55" s="23">
        <f t="shared" si="250"/>
        <v>0</v>
      </c>
      <c r="W55" s="25">
        <f t="shared" si="251"/>
        <v>0</v>
      </c>
      <c r="X55" s="26" t="e">
        <f t="shared" si="252"/>
        <v>#N/A</v>
      </c>
      <c r="Y55" s="26" t="e">
        <f t="shared" si="253"/>
        <v>#N/A</v>
      </c>
      <c r="Z55" s="27" t="e">
        <f t="shared" si="254"/>
        <v>#N/A</v>
      </c>
      <c r="AA55" s="28" t="e">
        <f t="shared" si="25"/>
        <v>#N/A</v>
      </c>
      <c r="AB55" s="28">
        <f t="shared" si="26"/>
        <v>0</v>
      </c>
      <c r="AC55" s="23">
        <f>+'[1]IMSS con incremento'!$X$7</f>
        <v>142.19064460273972</v>
      </c>
      <c r="AD55" s="28"/>
      <c r="AE55" s="29" t="e">
        <f t="shared" si="27"/>
        <v>#N/A</v>
      </c>
      <c r="AF55" s="30">
        <f t="shared" si="39"/>
        <v>0</v>
      </c>
      <c r="AG55" s="31">
        <f t="shared" si="28"/>
        <v>0</v>
      </c>
      <c r="AH55" s="32">
        <f t="shared" si="29"/>
        <v>2191.2000000000003</v>
      </c>
      <c r="AI55" s="33">
        <f t="shared" si="30"/>
        <v>-2191.2000000000003</v>
      </c>
      <c r="AJ55" s="33">
        <f t="shared" si="31"/>
        <v>-182.49994520547946</v>
      </c>
      <c r="AK55" s="33">
        <f t="shared" si="32"/>
        <v>-182.49994520547946</v>
      </c>
      <c r="AL55" s="34">
        <f t="shared" si="255"/>
        <v>0</v>
      </c>
      <c r="AM55" s="34">
        <f t="shared" si="256"/>
        <v>0</v>
      </c>
      <c r="AN55" s="35">
        <f t="shared" si="257"/>
        <v>0</v>
      </c>
      <c r="AO55" s="36">
        <f t="shared" si="33"/>
        <v>0</v>
      </c>
      <c r="AP55" s="37">
        <f t="shared" si="258"/>
        <v>0</v>
      </c>
      <c r="AQ55" s="36">
        <f t="shared" si="259"/>
        <v>0</v>
      </c>
      <c r="AR55" s="35">
        <f t="shared" si="260"/>
        <v>0</v>
      </c>
      <c r="AS55" s="38">
        <f t="shared" si="34"/>
        <v>0</v>
      </c>
      <c r="AT55" s="38">
        <f t="shared" si="35"/>
        <v>0</v>
      </c>
      <c r="AU55" s="39">
        <f t="shared" si="36"/>
        <v>0</v>
      </c>
      <c r="AV55" s="30">
        <f t="shared" si="37"/>
        <v>0</v>
      </c>
      <c r="AW55" s="45"/>
      <c r="AX55" s="26">
        <f t="shared" si="261"/>
        <v>10298.36</v>
      </c>
      <c r="AY55" s="26">
        <f t="shared" si="262"/>
        <v>1090.6099999999999</v>
      </c>
      <c r="AZ55" s="27">
        <f t="shared" si="263"/>
        <v>0.21359999999999998</v>
      </c>
      <c r="BA55" s="23">
        <v>12960</v>
      </c>
      <c r="BB55" s="28">
        <f t="shared" si="12"/>
        <v>1659.1363039999997</v>
      </c>
      <c r="BC55" s="28">
        <f t="shared" si="13"/>
        <v>1490.4</v>
      </c>
      <c r="BD55" s="23">
        <f>+'[1]IMSS Sin incremento'!$X$7</f>
        <v>114.05137183561644</v>
      </c>
      <c r="BE55" s="28"/>
      <c r="BF55" s="29">
        <f t="shared" si="14"/>
        <v>9696.4123241643847</v>
      </c>
      <c r="BG55" s="41" t="e">
        <f t="shared" si="38"/>
        <v>#N/A</v>
      </c>
      <c r="BH55" s="288"/>
      <c r="BI55" s="323">
        <f>J55+L55+M55+T55+U55+V55+BH55+IMSS!AU52</f>
        <v>0</v>
      </c>
    </row>
    <row r="56" spans="1:61" hidden="1">
      <c r="A56" s="48"/>
      <c r="B56" s="48"/>
      <c r="C56" s="18"/>
      <c r="D56" s="43"/>
      <c r="E56" s="43"/>
      <c r="F56" s="43"/>
      <c r="G56" s="20">
        <f t="shared" si="241"/>
        <v>0</v>
      </c>
      <c r="H56" s="21">
        <f t="shared" si="242"/>
        <v>0</v>
      </c>
      <c r="I56" s="22">
        <v>0</v>
      </c>
      <c r="J56" s="23">
        <f t="shared" si="243"/>
        <v>0</v>
      </c>
      <c r="K56" s="23">
        <f t="shared" si="244"/>
        <v>0</v>
      </c>
      <c r="L56" s="23"/>
      <c r="M56" s="23">
        <f t="shared" si="245"/>
        <v>0</v>
      </c>
      <c r="N56" s="24">
        <v>0</v>
      </c>
      <c r="O56" s="23">
        <v>0</v>
      </c>
      <c r="P56" s="23">
        <v>0</v>
      </c>
      <c r="Q56" s="23">
        <f t="shared" si="246"/>
        <v>0</v>
      </c>
      <c r="R56" s="23">
        <f t="shared" si="247"/>
        <v>0</v>
      </c>
      <c r="S56" s="23">
        <v>0</v>
      </c>
      <c r="T56" s="23">
        <f t="shared" si="248"/>
        <v>0</v>
      </c>
      <c r="U56" s="23">
        <f t="shared" si="249"/>
        <v>0</v>
      </c>
      <c r="V56" s="23">
        <f t="shared" si="250"/>
        <v>0</v>
      </c>
      <c r="W56" s="25">
        <f t="shared" si="251"/>
        <v>0</v>
      </c>
      <c r="X56" s="26" t="e">
        <f t="shared" si="252"/>
        <v>#N/A</v>
      </c>
      <c r="Y56" s="26" t="e">
        <f t="shared" si="253"/>
        <v>#N/A</v>
      </c>
      <c r="Z56" s="27" t="e">
        <f t="shared" si="254"/>
        <v>#N/A</v>
      </c>
      <c r="AA56" s="28" t="e">
        <f t="shared" si="25"/>
        <v>#N/A</v>
      </c>
      <c r="AB56" s="28">
        <f t="shared" si="26"/>
        <v>0</v>
      </c>
      <c r="AC56" s="23">
        <f>+'[1]IMSS con incremento'!$X$18</f>
        <v>81.626632681643841</v>
      </c>
      <c r="AD56" s="28">
        <f t="shared" ref="AD56:AD65" si="264">(I56*0.01)</f>
        <v>0</v>
      </c>
      <c r="AE56" s="29" t="e">
        <f t="shared" si="27"/>
        <v>#N/A</v>
      </c>
      <c r="AF56" s="30">
        <f t="shared" si="39"/>
        <v>0</v>
      </c>
      <c r="AG56" s="31">
        <f t="shared" si="28"/>
        <v>0</v>
      </c>
      <c r="AH56" s="32">
        <f t="shared" si="29"/>
        <v>2191.2000000000003</v>
      </c>
      <c r="AI56" s="33">
        <f t="shared" si="30"/>
        <v>-2191.2000000000003</v>
      </c>
      <c r="AJ56" s="33">
        <f t="shared" si="31"/>
        <v>-182.49994520547946</v>
      </c>
      <c r="AK56" s="33">
        <f t="shared" si="32"/>
        <v>-182.49994520547946</v>
      </c>
      <c r="AL56" s="34">
        <f t="shared" si="255"/>
        <v>0</v>
      </c>
      <c r="AM56" s="34">
        <f t="shared" si="256"/>
        <v>0</v>
      </c>
      <c r="AN56" s="35">
        <f t="shared" si="257"/>
        <v>0</v>
      </c>
      <c r="AO56" s="36">
        <f t="shared" si="33"/>
        <v>0</v>
      </c>
      <c r="AP56" s="37">
        <f t="shared" si="258"/>
        <v>0</v>
      </c>
      <c r="AQ56" s="36">
        <f t="shared" si="259"/>
        <v>0</v>
      </c>
      <c r="AR56" s="35">
        <f t="shared" si="260"/>
        <v>0</v>
      </c>
      <c r="AS56" s="38">
        <f t="shared" si="34"/>
        <v>0</v>
      </c>
      <c r="AT56" s="38">
        <f t="shared" si="35"/>
        <v>0</v>
      </c>
      <c r="AU56" s="39">
        <f t="shared" si="36"/>
        <v>0</v>
      </c>
      <c r="AV56" s="30">
        <f t="shared" si="37"/>
        <v>0</v>
      </c>
      <c r="AW56" s="40"/>
      <c r="AX56" s="26">
        <f t="shared" si="261"/>
        <v>7399.43</v>
      </c>
      <c r="AY56" s="26">
        <f t="shared" si="262"/>
        <v>594.21</v>
      </c>
      <c r="AZ56" s="27">
        <f t="shared" si="263"/>
        <v>0.16</v>
      </c>
      <c r="BA56" s="23">
        <v>8267.7000000000007</v>
      </c>
      <c r="BB56" s="28">
        <f t="shared" si="12"/>
        <v>733.1332000000001</v>
      </c>
      <c r="BC56" s="28">
        <f t="shared" si="13"/>
        <v>950.78550000000007</v>
      </c>
      <c r="BD56" s="23">
        <f>+'[1]IMSS Sin incremento'!$X$18</f>
        <v>63.581361901369888</v>
      </c>
      <c r="BE56" s="28">
        <f t="shared" ref="BE56:BE65" si="265">(BA56*0.01)</f>
        <v>82.677000000000007</v>
      </c>
      <c r="BF56" s="29">
        <f t="shared" si="14"/>
        <v>6437.5229380986311</v>
      </c>
      <c r="BG56" s="41" t="e">
        <f t="shared" si="38"/>
        <v>#N/A</v>
      </c>
      <c r="BH56" s="287"/>
      <c r="BI56" s="323">
        <f>J56+L56+M56+T56+U56+V56+BH56+IMSS!AU53</f>
        <v>0</v>
      </c>
    </row>
    <row r="57" spans="1:61" hidden="1">
      <c r="A57" s="48"/>
      <c r="B57" s="48"/>
      <c r="C57" s="18"/>
      <c r="D57" s="43"/>
      <c r="E57" s="43"/>
      <c r="F57" s="43"/>
      <c r="G57" s="20">
        <f t="shared" si="241"/>
        <v>0</v>
      </c>
      <c r="H57" s="21">
        <f t="shared" si="242"/>
        <v>0</v>
      </c>
      <c r="I57" s="22">
        <v>0</v>
      </c>
      <c r="J57" s="23">
        <f t="shared" si="243"/>
        <v>0</v>
      </c>
      <c r="K57" s="23">
        <f t="shared" si="244"/>
        <v>0</v>
      </c>
      <c r="L57" s="23"/>
      <c r="M57" s="23">
        <f t="shared" si="245"/>
        <v>0</v>
      </c>
      <c r="N57" s="23">
        <v>0</v>
      </c>
      <c r="O57" s="23">
        <v>0</v>
      </c>
      <c r="P57" s="23">
        <v>0</v>
      </c>
      <c r="Q57" s="23">
        <f t="shared" si="246"/>
        <v>0</v>
      </c>
      <c r="R57" s="23">
        <f t="shared" si="247"/>
        <v>0</v>
      </c>
      <c r="S57" s="138">
        <v>0</v>
      </c>
      <c r="T57" s="23">
        <f t="shared" si="248"/>
        <v>0</v>
      </c>
      <c r="U57" s="23">
        <f t="shared" si="249"/>
        <v>0</v>
      </c>
      <c r="V57" s="23">
        <f t="shared" si="250"/>
        <v>0</v>
      </c>
      <c r="W57" s="25">
        <f t="shared" si="251"/>
        <v>0</v>
      </c>
      <c r="X57" s="26" t="e">
        <f t="shared" si="252"/>
        <v>#N/A</v>
      </c>
      <c r="Y57" s="26" t="e">
        <f t="shared" si="253"/>
        <v>#N/A</v>
      </c>
      <c r="Z57" s="27" t="e">
        <f t="shared" si="254"/>
        <v>#N/A</v>
      </c>
      <c r="AA57" s="28" t="e">
        <f t="shared" si="25"/>
        <v>#N/A</v>
      </c>
      <c r="AB57" s="28">
        <f t="shared" si="26"/>
        <v>0</v>
      </c>
      <c r="AC57" s="23">
        <f>+'[1]IMSS con incremento'!$X$18</f>
        <v>81.626632681643841</v>
      </c>
      <c r="AD57" s="28">
        <f t="shared" si="264"/>
        <v>0</v>
      </c>
      <c r="AE57" s="29" t="e">
        <f t="shared" si="27"/>
        <v>#N/A</v>
      </c>
      <c r="AF57" s="30">
        <f t="shared" si="39"/>
        <v>0</v>
      </c>
      <c r="AG57" s="31">
        <f t="shared" si="28"/>
        <v>0</v>
      </c>
      <c r="AH57" s="32">
        <f t="shared" si="29"/>
        <v>2191.2000000000003</v>
      </c>
      <c r="AI57" s="33">
        <f t="shared" si="30"/>
        <v>-2191.2000000000003</v>
      </c>
      <c r="AJ57" s="33">
        <f t="shared" si="31"/>
        <v>-182.49994520547946</v>
      </c>
      <c r="AK57" s="33">
        <f t="shared" si="32"/>
        <v>-182.49994520547946</v>
      </c>
      <c r="AL57" s="34">
        <f t="shared" si="255"/>
        <v>0</v>
      </c>
      <c r="AM57" s="34">
        <f t="shared" si="256"/>
        <v>0</v>
      </c>
      <c r="AN57" s="35">
        <f t="shared" si="257"/>
        <v>0</v>
      </c>
      <c r="AO57" s="36">
        <f t="shared" si="33"/>
        <v>0</v>
      </c>
      <c r="AP57" s="37">
        <f t="shared" si="258"/>
        <v>0</v>
      </c>
      <c r="AQ57" s="36">
        <f t="shared" si="259"/>
        <v>0</v>
      </c>
      <c r="AR57" s="35">
        <f t="shared" si="260"/>
        <v>0</v>
      </c>
      <c r="AS57" s="38">
        <f t="shared" si="34"/>
        <v>0</v>
      </c>
      <c r="AT57" s="38">
        <f t="shared" si="35"/>
        <v>0</v>
      </c>
      <c r="AU57" s="39">
        <f t="shared" si="36"/>
        <v>0</v>
      </c>
      <c r="AV57" s="30">
        <f t="shared" si="37"/>
        <v>0</v>
      </c>
      <c r="AW57" s="40"/>
      <c r="AX57" s="26">
        <f t="shared" si="261"/>
        <v>7399.43</v>
      </c>
      <c r="AY57" s="26">
        <f t="shared" si="262"/>
        <v>594.21</v>
      </c>
      <c r="AZ57" s="27">
        <f t="shared" si="263"/>
        <v>0.16</v>
      </c>
      <c r="BA57" s="23">
        <v>8267.7000000000007</v>
      </c>
      <c r="BB57" s="28">
        <f t="shared" si="12"/>
        <v>733.1332000000001</v>
      </c>
      <c r="BC57" s="28">
        <f t="shared" si="13"/>
        <v>950.78550000000007</v>
      </c>
      <c r="BD57" s="23">
        <f>+'[1]IMSS Sin incremento'!$X$18</f>
        <v>63.581361901369888</v>
      </c>
      <c r="BE57" s="28">
        <f t="shared" si="265"/>
        <v>82.677000000000007</v>
      </c>
      <c r="BF57" s="29">
        <f t="shared" si="14"/>
        <v>6437.5229380986311</v>
      </c>
      <c r="BG57" s="41" t="e">
        <f t="shared" si="38"/>
        <v>#N/A</v>
      </c>
      <c r="BH57" s="287"/>
      <c r="BI57" s="323">
        <f>J57+L57+M57+T57+U57+V57+BH57+IMSS!AU54</f>
        <v>0</v>
      </c>
    </row>
    <row r="58" spans="1:61" s="47" customFormat="1" hidden="1">
      <c r="A58" s="48"/>
      <c r="B58" s="48"/>
      <c r="C58" s="18"/>
      <c r="D58" s="43"/>
      <c r="E58" s="43"/>
      <c r="F58" s="43"/>
      <c r="G58" s="20">
        <f t="shared" si="241"/>
        <v>0</v>
      </c>
      <c r="H58" s="21">
        <f t="shared" si="242"/>
        <v>0</v>
      </c>
      <c r="I58" s="22">
        <v>0</v>
      </c>
      <c r="J58" s="23">
        <f t="shared" si="243"/>
        <v>0</v>
      </c>
      <c r="K58" s="23">
        <f t="shared" si="244"/>
        <v>0</v>
      </c>
      <c r="L58" s="23"/>
      <c r="M58" s="23">
        <f t="shared" si="245"/>
        <v>0</v>
      </c>
      <c r="N58" s="24">
        <v>0</v>
      </c>
      <c r="O58" s="23">
        <v>0</v>
      </c>
      <c r="P58" s="23">
        <v>0</v>
      </c>
      <c r="Q58" s="23">
        <f t="shared" si="246"/>
        <v>0</v>
      </c>
      <c r="R58" s="23">
        <f t="shared" si="247"/>
        <v>0</v>
      </c>
      <c r="S58" s="23">
        <v>0</v>
      </c>
      <c r="T58" s="23">
        <f t="shared" si="248"/>
        <v>0</v>
      </c>
      <c r="U58" s="23">
        <f t="shared" si="249"/>
        <v>0</v>
      </c>
      <c r="V58" s="23">
        <f t="shared" si="250"/>
        <v>0</v>
      </c>
      <c r="W58" s="25">
        <f t="shared" si="251"/>
        <v>0</v>
      </c>
      <c r="X58" s="26" t="e">
        <f t="shared" si="252"/>
        <v>#N/A</v>
      </c>
      <c r="Y58" s="26" t="e">
        <f t="shared" si="253"/>
        <v>#N/A</v>
      </c>
      <c r="Z58" s="27" t="e">
        <f t="shared" si="254"/>
        <v>#N/A</v>
      </c>
      <c r="AA58" s="28" t="e">
        <f t="shared" si="25"/>
        <v>#N/A</v>
      </c>
      <c r="AB58" s="28">
        <f t="shared" si="26"/>
        <v>0</v>
      </c>
      <c r="AC58" s="23">
        <f>+'[1]IMSS con incremento'!$X$19</f>
        <v>81.069514931506873</v>
      </c>
      <c r="AD58" s="28">
        <f t="shared" si="264"/>
        <v>0</v>
      </c>
      <c r="AE58" s="29" t="e">
        <f t="shared" si="27"/>
        <v>#N/A</v>
      </c>
      <c r="AF58" s="30">
        <f t="shared" si="39"/>
        <v>0</v>
      </c>
      <c r="AG58" s="31">
        <f t="shared" si="28"/>
        <v>0</v>
      </c>
      <c r="AH58" s="32">
        <f t="shared" si="29"/>
        <v>2191.2000000000003</v>
      </c>
      <c r="AI58" s="33">
        <f t="shared" si="30"/>
        <v>-2191.2000000000003</v>
      </c>
      <c r="AJ58" s="33">
        <f t="shared" si="31"/>
        <v>-182.49994520547946</v>
      </c>
      <c r="AK58" s="33">
        <f t="shared" si="32"/>
        <v>-182.49994520547946</v>
      </c>
      <c r="AL58" s="34">
        <f t="shared" si="255"/>
        <v>0</v>
      </c>
      <c r="AM58" s="34">
        <f t="shared" si="256"/>
        <v>0</v>
      </c>
      <c r="AN58" s="35">
        <f t="shared" si="257"/>
        <v>0</v>
      </c>
      <c r="AO58" s="36">
        <f t="shared" si="33"/>
        <v>0</v>
      </c>
      <c r="AP58" s="37">
        <f t="shared" si="258"/>
        <v>0</v>
      </c>
      <c r="AQ58" s="36">
        <f t="shared" si="259"/>
        <v>0</v>
      </c>
      <c r="AR58" s="35">
        <f t="shared" si="260"/>
        <v>0</v>
      </c>
      <c r="AS58" s="38">
        <f t="shared" si="34"/>
        <v>0</v>
      </c>
      <c r="AT58" s="38">
        <f t="shared" si="35"/>
        <v>0</v>
      </c>
      <c r="AU58" s="39">
        <f t="shared" si="36"/>
        <v>0</v>
      </c>
      <c r="AV58" s="30">
        <f t="shared" si="37"/>
        <v>0</v>
      </c>
      <c r="AW58" s="45"/>
      <c r="AX58" s="26">
        <f t="shared" si="261"/>
        <v>7399.43</v>
      </c>
      <c r="AY58" s="26">
        <f t="shared" si="262"/>
        <v>594.21</v>
      </c>
      <c r="AZ58" s="27">
        <f t="shared" si="263"/>
        <v>0.16</v>
      </c>
      <c r="BA58" s="23">
        <v>8273.7000000000007</v>
      </c>
      <c r="BB58" s="28">
        <f t="shared" si="12"/>
        <v>734.09320000000014</v>
      </c>
      <c r="BC58" s="28">
        <f t="shared" si="13"/>
        <v>951.47550000000012</v>
      </c>
      <c r="BD58" s="23">
        <f>+'[1]IMSS Sin incremento'!$X$19</f>
        <v>63.117097109589039</v>
      </c>
      <c r="BE58" s="28">
        <f t="shared" si="265"/>
        <v>82.737000000000009</v>
      </c>
      <c r="BF58" s="29">
        <f t="shared" si="14"/>
        <v>6442.277202890411</v>
      </c>
      <c r="BG58" s="41" t="e">
        <f t="shared" si="38"/>
        <v>#N/A</v>
      </c>
      <c r="BH58" s="288"/>
      <c r="BI58" s="323">
        <f>J58+L58+M58+T58+U58+V58+BH58+IMSS!AU55</f>
        <v>0</v>
      </c>
    </row>
    <row r="59" spans="1:61" hidden="1">
      <c r="A59" s="48"/>
      <c r="B59" s="48"/>
      <c r="C59" s="18"/>
      <c r="D59" s="43"/>
      <c r="E59" s="43"/>
      <c r="F59" s="43"/>
      <c r="G59" s="20">
        <f t="shared" si="241"/>
        <v>0</v>
      </c>
      <c r="H59" s="21">
        <f t="shared" si="242"/>
        <v>0</v>
      </c>
      <c r="I59" s="22">
        <v>0</v>
      </c>
      <c r="J59" s="23">
        <f t="shared" si="243"/>
        <v>0</v>
      </c>
      <c r="K59" s="23">
        <f t="shared" si="244"/>
        <v>0</v>
      </c>
      <c r="L59" s="23"/>
      <c r="M59" s="23">
        <f t="shared" si="245"/>
        <v>0</v>
      </c>
      <c r="N59" s="23">
        <v>0</v>
      </c>
      <c r="O59" s="23">
        <v>0</v>
      </c>
      <c r="P59" s="23">
        <v>0</v>
      </c>
      <c r="Q59" s="23">
        <f t="shared" si="246"/>
        <v>0</v>
      </c>
      <c r="R59" s="23">
        <f t="shared" si="247"/>
        <v>0</v>
      </c>
      <c r="S59" s="138">
        <v>0</v>
      </c>
      <c r="T59" s="23">
        <f t="shared" si="248"/>
        <v>0</v>
      </c>
      <c r="U59" s="23">
        <f t="shared" si="249"/>
        <v>0</v>
      </c>
      <c r="V59" s="23">
        <f t="shared" si="250"/>
        <v>0</v>
      </c>
      <c r="W59" s="25">
        <f t="shared" si="251"/>
        <v>0</v>
      </c>
      <c r="X59" s="26" t="e">
        <f t="shared" si="252"/>
        <v>#N/A</v>
      </c>
      <c r="Y59" s="26" t="e">
        <f t="shared" si="253"/>
        <v>#N/A</v>
      </c>
      <c r="Z59" s="27" t="e">
        <f t="shared" si="254"/>
        <v>#N/A</v>
      </c>
      <c r="AA59" s="28" t="e">
        <f t="shared" si="25"/>
        <v>#N/A</v>
      </c>
      <c r="AB59" s="28">
        <f t="shared" si="26"/>
        <v>0</v>
      </c>
      <c r="AC59" s="23">
        <f>+'[1]IMSS con incremento'!$X$18</f>
        <v>81.626632681643841</v>
      </c>
      <c r="AD59" s="28">
        <f t="shared" si="264"/>
        <v>0</v>
      </c>
      <c r="AE59" s="29" t="e">
        <f t="shared" si="27"/>
        <v>#N/A</v>
      </c>
      <c r="AF59" s="30">
        <f t="shared" si="39"/>
        <v>0</v>
      </c>
      <c r="AG59" s="31">
        <f t="shared" si="28"/>
        <v>0</v>
      </c>
      <c r="AH59" s="32">
        <f t="shared" si="29"/>
        <v>2191.2000000000003</v>
      </c>
      <c r="AI59" s="33">
        <f t="shared" si="30"/>
        <v>-2191.2000000000003</v>
      </c>
      <c r="AJ59" s="33">
        <f t="shared" si="31"/>
        <v>-182.49994520547946</v>
      </c>
      <c r="AK59" s="33">
        <f t="shared" si="32"/>
        <v>-182.49994520547946</v>
      </c>
      <c r="AL59" s="34">
        <f t="shared" si="255"/>
        <v>0</v>
      </c>
      <c r="AM59" s="34">
        <f t="shared" si="256"/>
        <v>0</v>
      </c>
      <c r="AN59" s="35">
        <f t="shared" si="257"/>
        <v>0</v>
      </c>
      <c r="AO59" s="36">
        <f t="shared" si="33"/>
        <v>0</v>
      </c>
      <c r="AP59" s="37">
        <f t="shared" si="258"/>
        <v>0</v>
      </c>
      <c r="AQ59" s="36">
        <f t="shared" si="259"/>
        <v>0</v>
      </c>
      <c r="AR59" s="35">
        <f t="shared" si="260"/>
        <v>0</v>
      </c>
      <c r="AS59" s="38">
        <f t="shared" si="34"/>
        <v>0</v>
      </c>
      <c r="AT59" s="38">
        <f t="shared" si="35"/>
        <v>0</v>
      </c>
      <c r="AU59" s="39">
        <f t="shared" si="36"/>
        <v>0</v>
      </c>
      <c r="AV59" s="30">
        <f t="shared" si="37"/>
        <v>0</v>
      </c>
      <c r="AW59" s="40"/>
      <c r="AX59" s="26">
        <f t="shared" si="261"/>
        <v>7399.43</v>
      </c>
      <c r="AY59" s="26">
        <f t="shared" si="262"/>
        <v>594.21</v>
      </c>
      <c r="AZ59" s="27">
        <f t="shared" si="263"/>
        <v>0.16</v>
      </c>
      <c r="BA59" s="23">
        <v>8267.7000000000007</v>
      </c>
      <c r="BB59" s="28">
        <f t="shared" si="12"/>
        <v>733.1332000000001</v>
      </c>
      <c r="BC59" s="28">
        <f t="shared" si="13"/>
        <v>950.78550000000007</v>
      </c>
      <c r="BD59" s="23">
        <f>+'[1]IMSS Sin incremento'!$X$18</f>
        <v>63.581361901369888</v>
      </c>
      <c r="BE59" s="28">
        <f t="shared" si="265"/>
        <v>82.677000000000007</v>
      </c>
      <c r="BF59" s="29">
        <f t="shared" si="14"/>
        <v>6437.5229380986311</v>
      </c>
      <c r="BG59" s="41" t="e">
        <f t="shared" si="38"/>
        <v>#N/A</v>
      </c>
      <c r="BH59" s="287"/>
      <c r="BI59" s="323">
        <f>J59+L59+M59+T59+U59+V59+BH59+IMSS!AU56</f>
        <v>0</v>
      </c>
    </row>
    <row r="60" spans="1:61" s="47" customFormat="1" hidden="1">
      <c r="A60" s="48"/>
      <c r="B60" s="48"/>
      <c r="C60" s="18"/>
      <c r="D60" s="43"/>
      <c r="E60" s="43"/>
      <c r="F60" s="43"/>
      <c r="G60" s="20">
        <f t="shared" si="241"/>
        <v>0</v>
      </c>
      <c r="H60" s="21">
        <f t="shared" si="242"/>
        <v>0</v>
      </c>
      <c r="I60" s="22">
        <v>0</v>
      </c>
      <c r="J60" s="23">
        <f t="shared" si="243"/>
        <v>0</v>
      </c>
      <c r="K60" s="23">
        <f t="shared" si="244"/>
        <v>0</v>
      </c>
      <c r="L60" s="23"/>
      <c r="M60" s="23">
        <f t="shared" si="245"/>
        <v>0</v>
      </c>
      <c r="N60" s="24">
        <v>0</v>
      </c>
      <c r="O60" s="23">
        <v>0</v>
      </c>
      <c r="P60" s="23">
        <v>0</v>
      </c>
      <c r="Q60" s="23">
        <f t="shared" si="246"/>
        <v>0</v>
      </c>
      <c r="R60" s="23">
        <f t="shared" si="247"/>
        <v>0</v>
      </c>
      <c r="S60" s="23">
        <v>0</v>
      </c>
      <c r="T60" s="23">
        <f t="shared" si="248"/>
        <v>0</v>
      </c>
      <c r="U60" s="23">
        <f t="shared" si="249"/>
        <v>0</v>
      </c>
      <c r="V60" s="23">
        <f t="shared" si="250"/>
        <v>0</v>
      </c>
      <c r="W60" s="25">
        <f t="shared" si="251"/>
        <v>0</v>
      </c>
      <c r="X60" s="26" t="e">
        <f t="shared" si="252"/>
        <v>#N/A</v>
      </c>
      <c r="Y60" s="26" t="e">
        <f t="shared" si="253"/>
        <v>#N/A</v>
      </c>
      <c r="Z60" s="27" t="e">
        <f t="shared" si="254"/>
        <v>#N/A</v>
      </c>
      <c r="AA60" s="28" t="e">
        <f t="shared" si="25"/>
        <v>#N/A</v>
      </c>
      <c r="AB60" s="28">
        <f t="shared" si="26"/>
        <v>0</v>
      </c>
      <c r="AC60" s="23">
        <f>+'[1]IMSS con incremento'!$X$35</f>
        <v>94.510210191780828</v>
      </c>
      <c r="AD60" s="28">
        <f t="shared" si="264"/>
        <v>0</v>
      </c>
      <c r="AE60" s="29" t="e">
        <f t="shared" si="27"/>
        <v>#N/A</v>
      </c>
      <c r="AF60" s="30">
        <f t="shared" si="39"/>
        <v>0</v>
      </c>
      <c r="AG60" s="31">
        <f t="shared" si="28"/>
        <v>0</v>
      </c>
      <c r="AH60" s="32">
        <f t="shared" si="29"/>
        <v>2191.2000000000003</v>
      </c>
      <c r="AI60" s="33">
        <f t="shared" si="30"/>
        <v>-2191.2000000000003</v>
      </c>
      <c r="AJ60" s="33">
        <f t="shared" si="31"/>
        <v>-182.49994520547946</v>
      </c>
      <c r="AK60" s="33">
        <f t="shared" si="32"/>
        <v>-182.49994520547946</v>
      </c>
      <c r="AL60" s="34">
        <f t="shared" si="255"/>
        <v>0</v>
      </c>
      <c r="AM60" s="34">
        <f t="shared" si="256"/>
        <v>0</v>
      </c>
      <c r="AN60" s="35">
        <f t="shared" si="257"/>
        <v>0</v>
      </c>
      <c r="AO60" s="36">
        <f t="shared" si="33"/>
        <v>0</v>
      </c>
      <c r="AP60" s="37">
        <f t="shared" si="258"/>
        <v>0</v>
      </c>
      <c r="AQ60" s="36">
        <f t="shared" si="259"/>
        <v>0</v>
      </c>
      <c r="AR60" s="35">
        <f t="shared" si="260"/>
        <v>0</v>
      </c>
      <c r="AS60" s="38">
        <f t="shared" si="34"/>
        <v>0</v>
      </c>
      <c r="AT60" s="38">
        <f t="shared" si="35"/>
        <v>0</v>
      </c>
      <c r="AU60" s="39">
        <f t="shared" si="36"/>
        <v>0</v>
      </c>
      <c r="AV60" s="30">
        <f t="shared" si="37"/>
        <v>0</v>
      </c>
      <c r="AW60" s="45"/>
      <c r="AX60" s="26">
        <f t="shared" si="261"/>
        <v>8601.51</v>
      </c>
      <c r="AY60" s="26">
        <f t="shared" si="262"/>
        <v>786.54</v>
      </c>
      <c r="AZ60" s="27">
        <f t="shared" si="263"/>
        <v>0.17920000000000003</v>
      </c>
      <c r="BA60" s="23">
        <v>9300</v>
      </c>
      <c r="BB60" s="28">
        <f t="shared" si="12"/>
        <v>911.70940799999994</v>
      </c>
      <c r="BC60" s="28">
        <f t="shared" si="13"/>
        <v>1069.5</v>
      </c>
      <c r="BD60" s="23">
        <f>+'[1]IMSS Sin incremento'!$X$35</f>
        <v>74.317676493150685</v>
      </c>
      <c r="BE60" s="28">
        <f t="shared" si="265"/>
        <v>93</v>
      </c>
      <c r="BF60" s="29">
        <f t="shared" si="14"/>
        <v>7151.4729155068489</v>
      </c>
      <c r="BG60" s="41" t="e">
        <f t="shared" si="38"/>
        <v>#N/A</v>
      </c>
      <c r="BH60" s="288"/>
      <c r="BI60" s="323">
        <f>J60+L60+M60+T60+U60+V60+BH60+IMSS!AU57</f>
        <v>0</v>
      </c>
    </row>
    <row r="61" spans="1:61" s="47" customFormat="1" hidden="1">
      <c r="A61" s="48"/>
      <c r="B61" s="48"/>
      <c r="C61" s="18"/>
      <c r="D61" s="19"/>
      <c r="E61" s="19"/>
      <c r="F61" s="19"/>
      <c r="G61" s="20">
        <f>+I61/30</f>
        <v>0</v>
      </c>
      <c r="H61" s="21">
        <f>+G61*1.0452</f>
        <v>0</v>
      </c>
      <c r="I61" s="22">
        <v>0</v>
      </c>
      <c r="J61" s="23">
        <f>+I61*12</f>
        <v>0</v>
      </c>
      <c r="K61" s="23">
        <f>(I61/30*10)</f>
        <v>0</v>
      </c>
      <c r="L61" s="23"/>
      <c r="M61" s="23">
        <f>(I61/30*50)</f>
        <v>0</v>
      </c>
      <c r="N61" s="23">
        <v>0</v>
      </c>
      <c r="O61" s="23">
        <v>0</v>
      </c>
      <c r="P61" s="23">
        <v>0</v>
      </c>
      <c r="Q61" s="23">
        <f>N61+O61+P61</f>
        <v>0</v>
      </c>
      <c r="R61" s="23">
        <f t="shared" si="247"/>
        <v>0</v>
      </c>
      <c r="S61" s="138">
        <v>0</v>
      </c>
      <c r="T61" s="23"/>
      <c r="U61" s="23">
        <f t="shared" si="249"/>
        <v>0</v>
      </c>
      <c r="V61" s="23"/>
      <c r="W61" s="25">
        <f>+J61+K61+M61+R61+Q61+T61+U61+V61+S61</f>
        <v>0</v>
      </c>
      <c r="X61" s="26" t="e">
        <f t="shared" si="252"/>
        <v>#N/A</v>
      </c>
      <c r="Y61" s="26" t="e">
        <f t="shared" si="253"/>
        <v>#N/A</v>
      </c>
      <c r="Z61" s="27" t="e">
        <f t="shared" si="254"/>
        <v>#N/A</v>
      </c>
      <c r="AA61" s="28" t="e">
        <f>(((I61-X61)*Z61)+Y61)</f>
        <v>#N/A</v>
      </c>
      <c r="AB61" s="28"/>
      <c r="AC61" s="44">
        <f>+'[1]IMSS con incremento'!$X$37</f>
        <v>61.941607452054789</v>
      </c>
      <c r="AD61" s="28">
        <f t="shared" si="264"/>
        <v>0</v>
      </c>
      <c r="AE61" s="29" t="e">
        <f>+I61-AA61-AB61-AC61-AD61</f>
        <v>#N/A</v>
      </c>
      <c r="AF61" s="30">
        <f>+I61</f>
        <v>0</v>
      </c>
      <c r="AG61" s="31">
        <f>+M61</f>
        <v>0</v>
      </c>
      <c r="AH61" s="32">
        <f t="shared" si="29"/>
        <v>2191.2000000000003</v>
      </c>
      <c r="AI61" s="33">
        <f>+AG61-AH61</f>
        <v>-2191.2000000000003</v>
      </c>
      <c r="AJ61" s="33">
        <f>(+AI61/365)*30.4</f>
        <v>-182.49994520547946</v>
      </c>
      <c r="AK61" s="33">
        <f>+AF61+AJ61</f>
        <v>-182.49994520547946</v>
      </c>
      <c r="AL61" s="34">
        <f t="shared" si="255"/>
        <v>0</v>
      </c>
      <c r="AM61" s="34">
        <f t="shared" si="256"/>
        <v>0</v>
      </c>
      <c r="AN61" s="35">
        <f t="shared" si="257"/>
        <v>0</v>
      </c>
      <c r="AO61" s="36">
        <f>+(AK61-AL61)*AN61+AM61</f>
        <v>0</v>
      </c>
      <c r="AP61" s="37">
        <f t="shared" si="258"/>
        <v>0</v>
      </c>
      <c r="AQ61" s="36">
        <f t="shared" si="259"/>
        <v>0</v>
      </c>
      <c r="AR61" s="35">
        <f t="shared" si="260"/>
        <v>0</v>
      </c>
      <c r="AS61" s="38">
        <f>+(AF61-AP61)*AR61+AQ61</f>
        <v>0</v>
      </c>
      <c r="AT61" s="38">
        <f>+AO61-AS61</f>
        <v>0</v>
      </c>
      <c r="AU61" s="39">
        <f>+AT61/AJ61</f>
        <v>0</v>
      </c>
      <c r="AV61" s="30">
        <f>+AI61*AU61</f>
        <v>0</v>
      </c>
      <c r="AW61" s="45"/>
      <c r="AX61" s="26">
        <f t="shared" si="261"/>
        <v>4210.42</v>
      </c>
      <c r="AY61" s="26">
        <f t="shared" si="262"/>
        <v>247.24</v>
      </c>
      <c r="AZ61" s="27">
        <f t="shared" si="263"/>
        <v>0.10880000000000001</v>
      </c>
      <c r="BA61" s="46">
        <v>6800</v>
      </c>
      <c r="BB61" s="28">
        <f>(((BA61-AX61)*AZ61)+AY61)</f>
        <v>528.98630400000002</v>
      </c>
      <c r="BC61" s="28"/>
      <c r="BD61" s="44">
        <f>+'[1]IMSS Sin incremento'!$X$37</f>
        <v>47.177174210045671</v>
      </c>
      <c r="BE61" s="28">
        <f t="shared" si="265"/>
        <v>68</v>
      </c>
      <c r="BF61" s="29">
        <f>+BA61-BB61-BC61-BD61-BE61</f>
        <v>6155.8365217899545</v>
      </c>
      <c r="BG61" s="41" t="e">
        <f>+AE61-BF61</f>
        <v>#N/A</v>
      </c>
      <c r="BH61" s="288">
        <f>+BA61/30</f>
        <v>226.66666666666666</v>
      </c>
      <c r="BI61" s="323">
        <f>J61+L61+M61+T61+U61+V61+BH61+IMSS!AU58</f>
        <v>226.66666666666666</v>
      </c>
    </row>
    <row r="62" spans="1:61" s="47" customFormat="1" hidden="1">
      <c r="A62" s="48"/>
      <c r="B62" s="48"/>
      <c r="C62" s="18"/>
      <c r="D62" s="19"/>
      <c r="E62" s="19"/>
      <c r="F62" s="19"/>
      <c r="G62" s="20">
        <f>+I62/30</f>
        <v>0</v>
      </c>
      <c r="H62" s="21">
        <f>+G62*1.0452</f>
        <v>0</v>
      </c>
      <c r="I62" s="22">
        <v>0</v>
      </c>
      <c r="J62" s="23">
        <f>+I62*12</f>
        <v>0</v>
      </c>
      <c r="K62" s="23">
        <f>(I62/30*10)</f>
        <v>0</v>
      </c>
      <c r="L62" s="23"/>
      <c r="M62" s="23">
        <f>(I62/30*50)</f>
        <v>0</v>
      </c>
      <c r="N62" s="24">
        <v>0</v>
      </c>
      <c r="O62" s="23">
        <v>0</v>
      </c>
      <c r="P62" s="23">
        <v>0</v>
      </c>
      <c r="Q62" s="23">
        <f>N62+O62+P62</f>
        <v>0</v>
      </c>
      <c r="R62" s="23">
        <f t="shared" si="247"/>
        <v>0</v>
      </c>
      <c r="S62" s="23">
        <v>0</v>
      </c>
      <c r="T62" s="23"/>
      <c r="U62" s="23">
        <f t="shared" si="249"/>
        <v>0</v>
      </c>
      <c r="V62" s="23"/>
      <c r="W62" s="25">
        <f>+J62+K62+M62+R62+Q62+T62+U62+V62+S62</f>
        <v>0</v>
      </c>
      <c r="X62" s="26" t="e">
        <f t="shared" si="252"/>
        <v>#N/A</v>
      </c>
      <c r="Y62" s="26" t="e">
        <f t="shared" si="253"/>
        <v>#N/A</v>
      </c>
      <c r="Z62" s="27" t="e">
        <f t="shared" si="254"/>
        <v>#N/A</v>
      </c>
      <c r="AA62" s="28" t="e">
        <f>(((I62-X62)*Z62)+Y62)</f>
        <v>#N/A</v>
      </c>
      <c r="AB62" s="28"/>
      <c r="AC62" s="44">
        <f>+'[1]IMSS con incremento'!$X$37</f>
        <v>61.941607452054789</v>
      </c>
      <c r="AD62" s="28">
        <f t="shared" si="264"/>
        <v>0</v>
      </c>
      <c r="AE62" s="29" t="e">
        <f>+I62-AA62-AB62-AC62-AD62</f>
        <v>#N/A</v>
      </c>
      <c r="AF62" s="30">
        <f>+I62</f>
        <v>0</v>
      </c>
      <c r="AG62" s="31">
        <f>+M62</f>
        <v>0</v>
      </c>
      <c r="AH62" s="32">
        <f t="shared" si="29"/>
        <v>2191.2000000000003</v>
      </c>
      <c r="AI62" s="33">
        <f>+AG62-AH62</f>
        <v>-2191.2000000000003</v>
      </c>
      <c r="AJ62" s="33">
        <f>(+AI62/365)*30.4</f>
        <v>-182.49994520547946</v>
      </c>
      <c r="AK62" s="33">
        <f>+AF62+AJ62</f>
        <v>-182.49994520547946</v>
      </c>
      <c r="AL62" s="34">
        <f t="shared" si="255"/>
        <v>0</v>
      </c>
      <c r="AM62" s="34">
        <f t="shared" si="256"/>
        <v>0</v>
      </c>
      <c r="AN62" s="35">
        <f t="shared" si="257"/>
        <v>0</v>
      </c>
      <c r="AO62" s="36">
        <f>+(AK62-AL62)*AN62+AM62</f>
        <v>0</v>
      </c>
      <c r="AP62" s="37">
        <f t="shared" si="258"/>
        <v>0</v>
      </c>
      <c r="AQ62" s="36">
        <f t="shared" si="259"/>
        <v>0</v>
      </c>
      <c r="AR62" s="35">
        <f t="shared" si="260"/>
        <v>0</v>
      </c>
      <c r="AS62" s="38">
        <f>+(AF62-AP62)*AR62+AQ62</f>
        <v>0</v>
      </c>
      <c r="AT62" s="38">
        <f>+AO62-AS62</f>
        <v>0</v>
      </c>
      <c r="AU62" s="39">
        <f>+AT62/AJ62</f>
        <v>0</v>
      </c>
      <c r="AV62" s="30">
        <f>+AI62*AU62</f>
        <v>0</v>
      </c>
      <c r="AW62" s="45"/>
      <c r="AX62" s="26">
        <f t="shared" si="261"/>
        <v>4210.42</v>
      </c>
      <c r="AY62" s="26">
        <f t="shared" si="262"/>
        <v>247.24</v>
      </c>
      <c r="AZ62" s="27">
        <f t="shared" si="263"/>
        <v>0.10880000000000001</v>
      </c>
      <c r="BA62" s="46">
        <v>6800</v>
      </c>
      <c r="BB62" s="28">
        <f>(((BA62-AX62)*AZ62)+AY62)</f>
        <v>528.98630400000002</v>
      </c>
      <c r="BC62" s="28"/>
      <c r="BD62" s="44">
        <f>+'[1]IMSS Sin incremento'!$X$37</f>
        <v>47.177174210045671</v>
      </c>
      <c r="BE62" s="28">
        <f t="shared" si="265"/>
        <v>68</v>
      </c>
      <c r="BF62" s="29">
        <f>+BA62-BB62-BC62-BD62-BE62</f>
        <v>6155.8365217899545</v>
      </c>
      <c r="BG62" s="41" t="e">
        <f>+AE62-BF62</f>
        <v>#N/A</v>
      </c>
      <c r="BH62" s="288">
        <f>+BA62/30</f>
        <v>226.66666666666666</v>
      </c>
      <c r="BI62" s="323">
        <f>J62+L62+M62+T62+U62+V62+BH62+IMSS!AU59</f>
        <v>226.66666666666666</v>
      </c>
    </row>
    <row r="63" spans="1:61" s="47" customFormat="1" hidden="1">
      <c r="A63" s="48"/>
      <c r="B63" s="48"/>
      <c r="C63" s="18"/>
      <c r="D63" s="19"/>
      <c r="E63" s="19"/>
      <c r="F63" s="19"/>
      <c r="G63" s="20">
        <f>+I63/30</f>
        <v>0</v>
      </c>
      <c r="H63" s="21">
        <f>+G63*1.0452</f>
        <v>0</v>
      </c>
      <c r="I63" s="22">
        <v>0</v>
      </c>
      <c r="J63" s="23">
        <f>+I63*12</f>
        <v>0</v>
      </c>
      <c r="K63" s="23">
        <f>(I63/30*10)</f>
        <v>0</v>
      </c>
      <c r="L63" s="23"/>
      <c r="M63" s="23">
        <f>(I63/30*50)</f>
        <v>0</v>
      </c>
      <c r="N63" s="23">
        <v>0</v>
      </c>
      <c r="O63" s="23">
        <v>0</v>
      </c>
      <c r="P63" s="23">
        <v>0</v>
      </c>
      <c r="Q63" s="23">
        <f>N63+O63+P63</f>
        <v>0</v>
      </c>
      <c r="R63" s="23">
        <f t="shared" si="247"/>
        <v>0</v>
      </c>
      <c r="S63" s="138">
        <v>0</v>
      </c>
      <c r="T63" s="23"/>
      <c r="U63" s="23">
        <f t="shared" si="249"/>
        <v>0</v>
      </c>
      <c r="V63" s="23"/>
      <c r="W63" s="25">
        <f>+J63+K63+M63+R63+Q63+T63+U63+V63+S63</f>
        <v>0</v>
      </c>
      <c r="X63" s="26" t="e">
        <f t="shared" si="252"/>
        <v>#N/A</v>
      </c>
      <c r="Y63" s="26" t="e">
        <f t="shared" si="253"/>
        <v>#N/A</v>
      </c>
      <c r="Z63" s="27" t="e">
        <f t="shared" si="254"/>
        <v>#N/A</v>
      </c>
      <c r="AA63" s="28" t="e">
        <f>(((I63-X63)*Z63)+Y63)</f>
        <v>#N/A</v>
      </c>
      <c r="AB63" s="28"/>
      <c r="AC63" s="44">
        <f>+'[1]IMSS con incremento'!$X$38</f>
        <v>51.519654575342472</v>
      </c>
      <c r="AD63" s="28">
        <f t="shared" si="264"/>
        <v>0</v>
      </c>
      <c r="AE63" s="29" t="e">
        <f>+I63-AA63-AB63-AC63-AD63</f>
        <v>#N/A</v>
      </c>
      <c r="AF63" s="30">
        <f>+I63</f>
        <v>0</v>
      </c>
      <c r="AG63" s="31">
        <f>+M63</f>
        <v>0</v>
      </c>
      <c r="AH63" s="32">
        <f t="shared" si="29"/>
        <v>2191.2000000000003</v>
      </c>
      <c r="AI63" s="33">
        <f>+AG63-AH63</f>
        <v>-2191.2000000000003</v>
      </c>
      <c r="AJ63" s="33">
        <f>(+AI63/365)*30.4</f>
        <v>-182.49994520547946</v>
      </c>
      <c r="AK63" s="33">
        <f>+AF63+AJ63</f>
        <v>-182.49994520547946</v>
      </c>
      <c r="AL63" s="34">
        <f t="shared" si="255"/>
        <v>0</v>
      </c>
      <c r="AM63" s="34">
        <f t="shared" si="256"/>
        <v>0</v>
      </c>
      <c r="AN63" s="35">
        <f t="shared" si="257"/>
        <v>0</v>
      </c>
      <c r="AO63" s="36">
        <f>+(AK63-AL63)*AN63+AM63</f>
        <v>0</v>
      </c>
      <c r="AP63" s="37">
        <f t="shared" si="258"/>
        <v>0</v>
      </c>
      <c r="AQ63" s="36">
        <f t="shared" si="259"/>
        <v>0</v>
      </c>
      <c r="AR63" s="35">
        <f t="shared" si="260"/>
        <v>0</v>
      </c>
      <c r="AS63" s="38">
        <f>+(AF63-AP63)*AR63+AQ63</f>
        <v>0</v>
      </c>
      <c r="AT63" s="38">
        <f>+AO63-AS63</f>
        <v>0</v>
      </c>
      <c r="AU63" s="39">
        <f>+AT63/AJ63</f>
        <v>0</v>
      </c>
      <c r="AV63" s="30">
        <f>+AI63*AU63</f>
        <v>0</v>
      </c>
      <c r="AW63" s="45"/>
      <c r="AX63" s="26">
        <f t="shared" si="261"/>
        <v>4210.42</v>
      </c>
      <c r="AY63" s="26">
        <f t="shared" si="262"/>
        <v>247.24</v>
      </c>
      <c r="AZ63" s="27">
        <f t="shared" si="263"/>
        <v>0.10880000000000001</v>
      </c>
      <c r="BA63" s="46">
        <v>6000</v>
      </c>
      <c r="BB63" s="28">
        <f>(((BA63-AX63)*AZ63)+AY63)</f>
        <v>441.94630400000005</v>
      </c>
      <c r="BC63" s="28"/>
      <c r="BD63" s="44">
        <f>+'[1]IMSS Sin incremento'!$X$38</f>
        <v>38.492213479452055</v>
      </c>
      <c r="BE63" s="28">
        <f t="shared" si="265"/>
        <v>60</v>
      </c>
      <c r="BF63" s="29">
        <f>+BA63-BB63-BC63-BD63-BE63</f>
        <v>5459.5614825205475</v>
      </c>
      <c r="BG63" s="41" t="e">
        <f>+AE63-BF63</f>
        <v>#N/A</v>
      </c>
      <c r="BH63" s="288">
        <f>+BA63/30</f>
        <v>200</v>
      </c>
      <c r="BI63" s="323">
        <f>J63+L63+M63+T63+U63+V63+BH63+IMSS!AU60</f>
        <v>200</v>
      </c>
    </row>
    <row r="64" spans="1:61" s="47" customFormat="1" hidden="1">
      <c r="A64" s="48"/>
      <c r="B64" s="48"/>
      <c r="C64" s="18"/>
      <c r="D64" s="19"/>
      <c r="E64" s="19"/>
      <c r="F64" s="19"/>
      <c r="G64" s="20">
        <f>+I64/30</f>
        <v>0</v>
      </c>
      <c r="H64" s="21">
        <f>+G64*1.0452</f>
        <v>0</v>
      </c>
      <c r="I64" s="22">
        <v>0</v>
      </c>
      <c r="J64" s="23">
        <f>+I64*12</f>
        <v>0</v>
      </c>
      <c r="K64" s="23">
        <f>(I64/30*10)</f>
        <v>0</v>
      </c>
      <c r="L64" s="23"/>
      <c r="M64" s="23">
        <f>(I64/30*50)</f>
        <v>0</v>
      </c>
      <c r="N64" s="24">
        <v>0</v>
      </c>
      <c r="O64" s="23">
        <v>0</v>
      </c>
      <c r="P64" s="23">
        <v>0</v>
      </c>
      <c r="Q64" s="23">
        <f>N64+O64+P64</f>
        <v>0</v>
      </c>
      <c r="R64" s="23">
        <f t="shared" si="247"/>
        <v>0</v>
      </c>
      <c r="S64" s="23">
        <v>0</v>
      </c>
      <c r="T64" s="23"/>
      <c r="U64" s="23">
        <f t="shared" si="249"/>
        <v>0</v>
      </c>
      <c r="V64" s="23"/>
      <c r="W64" s="25">
        <f>+J64+K64+M64+R64+Q64+T64+U64+V64+S64</f>
        <v>0</v>
      </c>
      <c r="X64" s="26" t="e">
        <f t="shared" si="252"/>
        <v>#N/A</v>
      </c>
      <c r="Y64" s="26" t="e">
        <f t="shared" si="253"/>
        <v>#N/A</v>
      </c>
      <c r="Z64" s="27" t="e">
        <f t="shared" si="254"/>
        <v>#N/A</v>
      </c>
      <c r="AA64" s="28" t="e">
        <f>(((I64-X64)*Z64)+Y64)</f>
        <v>#N/A</v>
      </c>
      <c r="AB64" s="28"/>
      <c r="AC64" s="44">
        <f>+'[1]IMSS con incremento'!$X$37</f>
        <v>61.941607452054789</v>
      </c>
      <c r="AD64" s="28">
        <f t="shared" si="264"/>
        <v>0</v>
      </c>
      <c r="AE64" s="29" t="e">
        <f>+I64-AA64-AB64-AC64-AD64</f>
        <v>#N/A</v>
      </c>
      <c r="AF64" s="30">
        <f>+I64</f>
        <v>0</v>
      </c>
      <c r="AG64" s="31">
        <f>+M64</f>
        <v>0</v>
      </c>
      <c r="AH64" s="32">
        <f t="shared" si="29"/>
        <v>2191.2000000000003</v>
      </c>
      <c r="AI64" s="33">
        <f>+AG64-AH64</f>
        <v>-2191.2000000000003</v>
      </c>
      <c r="AJ64" s="33">
        <f>(+AI64/365)*30.4</f>
        <v>-182.49994520547946</v>
      </c>
      <c r="AK64" s="33">
        <f>+AF64+AJ64</f>
        <v>-182.49994520547946</v>
      </c>
      <c r="AL64" s="34">
        <f t="shared" si="255"/>
        <v>0</v>
      </c>
      <c r="AM64" s="34">
        <f t="shared" si="256"/>
        <v>0</v>
      </c>
      <c r="AN64" s="35">
        <f t="shared" si="257"/>
        <v>0</v>
      </c>
      <c r="AO64" s="36">
        <f>+(AK64-AL64)*AN64+AM64</f>
        <v>0</v>
      </c>
      <c r="AP64" s="37">
        <f t="shared" si="258"/>
        <v>0</v>
      </c>
      <c r="AQ64" s="36">
        <f t="shared" si="259"/>
        <v>0</v>
      </c>
      <c r="AR64" s="35">
        <f t="shared" si="260"/>
        <v>0</v>
      </c>
      <c r="AS64" s="38">
        <f>+(AF64-AP64)*AR64+AQ64</f>
        <v>0</v>
      </c>
      <c r="AT64" s="38">
        <f>+AO64-AS64</f>
        <v>0</v>
      </c>
      <c r="AU64" s="39">
        <f>+AT64/AJ64</f>
        <v>0</v>
      </c>
      <c r="AV64" s="30">
        <f>+AI64*AU64</f>
        <v>0</v>
      </c>
      <c r="AW64" s="45"/>
      <c r="AX64" s="26">
        <f t="shared" si="261"/>
        <v>4210.42</v>
      </c>
      <c r="AY64" s="26">
        <f t="shared" si="262"/>
        <v>247.24</v>
      </c>
      <c r="AZ64" s="27">
        <f t="shared" si="263"/>
        <v>0.10880000000000001</v>
      </c>
      <c r="BA64" s="46">
        <v>6800</v>
      </c>
      <c r="BB64" s="28">
        <f>(((BA64-AX64)*AZ64)+AY64)</f>
        <v>528.98630400000002</v>
      </c>
      <c r="BC64" s="28"/>
      <c r="BD64" s="44">
        <f>+'[1]IMSS Sin incremento'!$X$37</f>
        <v>47.177174210045671</v>
      </c>
      <c r="BE64" s="28">
        <f t="shared" si="265"/>
        <v>68</v>
      </c>
      <c r="BF64" s="29">
        <f>+BA64-BB64-BC64-BD64-BE64</f>
        <v>6155.8365217899545</v>
      </c>
      <c r="BG64" s="41" t="e">
        <f>+AE64-BF64</f>
        <v>#N/A</v>
      </c>
      <c r="BH64" s="288">
        <f>+BA64/30</f>
        <v>226.66666666666666</v>
      </c>
      <c r="BI64" s="323">
        <f>J64+L64+M64+T64+U64+V64+BH64+IMSS!AU61</f>
        <v>226.66666666666666</v>
      </c>
    </row>
    <row r="65" spans="1:61" s="47" customFormat="1" hidden="1">
      <c r="A65" s="48"/>
      <c r="B65" s="48"/>
      <c r="C65" s="18"/>
      <c r="D65" s="43"/>
      <c r="E65" s="43"/>
      <c r="F65" s="43"/>
      <c r="G65" s="20">
        <f>+I65/30</f>
        <v>0</v>
      </c>
      <c r="H65" s="21">
        <f>+G65*1.0452</f>
        <v>0</v>
      </c>
      <c r="I65" s="22">
        <v>0</v>
      </c>
      <c r="J65" s="23">
        <f>+I65*12</f>
        <v>0</v>
      </c>
      <c r="K65" s="23">
        <f>(I65/30*10)</f>
        <v>0</v>
      </c>
      <c r="L65" s="23"/>
      <c r="M65" s="23">
        <f>(I65/30*50)</f>
        <v>0</v>
      </c>
      <c r="N65" s="23">
        <v>0</v>
      </c>
      <c r="O65" s="23">
        <v>0</v>
      </c>
      <c r="P65" s="23">
        <v>0</v>
      </c>
      <c r="Q65" s="23">
        <f>N65+O65+P65</f>
        <v>0</v>
      </c>
      <c r="R65" s="23">
        <f t="shared" si="247"/>
        <v>0</v>
      </c>
      <c r="S65" s="138">
        <v>0</v>
      </c>
      <c r="T65" s="23"/>
      <c r="U65" s="23">
        <f t="shared" si="249"/>
        <v>0</v>
      </c>
      <c r="V65" s="23"/>
      <c r="W65" s="25">
        <f>+J65+K65+M65+R65+Q65+T65+U65+V65+S65</f>
        <v>0</v>
      </c>
      <c r="X65" s="26" t="e">
        <f t="shared" si="252"/>
        <v>#N/A</v>
      </c>
      <c r="Y65" s="26" t="e">
        <f t="shared" si="253"/>
        <v>#N/A</v>
      </c>
      <c r="Z65" s="27" t="e">
        <f t="shared" si="254"/>
        <v>#N/A</v>
      </c>
      <c r="AA65" s="28" t="e">
        <f>(((I65-X65)*Z65)+Y65)</f>
        <v>#N/A</v>
      </c>
      <c r="AB65" s="28"/>
      <c r="AC65" s="44">
        <f>+'[1]IMSS con incremento'!$X$45</f>
        <v>29.894102356164382</v>
      </c>
      <c r="AD65" s="28">
        <f t="shared" si="264"/>
        <v>0</v>
      </c>
      <c r="AE65" s="29" t="e">
        <f>+I65-AA65-AB65-AC65-AD65</f>
        <v>#N/A</v>
      </c>
      <c r="AF65" s="30">
        <f>+I65</f>
        <v>0</v>
      </c>
      <c r="AG65" s="31">
        <f>+M65</f>
        <v>0</v>
      </c>
      <c r="AH65" s="32">
        <f t="shared" si="29"/>
        <v>2191.2000000000003</v>
      </c>
      <c r="AI65" s="33">
        <f>+AG65-AH65</f>
        <v>-2191.2000000000003</v>
      </c>
      <c r="AJ65" s="33">
        <f>(+AI65/365)*30.4</f>
        <v>-182.49994520547946</v>
      </c>
      <c r="AK65" s="33">
        <f>+AF65+AJ65</f>
        <v>-182.49994520547946</v>
      </c>
      <c r="AL65" s="34">
        <f t="shared" si="255"/>
        <v>0</v>
      </c>
      <c r="AM65" s="34">
        <f t="shared" si="256"/>
        <v>0</v>
      </c>
      <c r="AN65" s="35">
        <f t="shared" si="257"/>
        <v>0</v>
      </c>
      <c r="AO65" s="36">
        <f>+(AK65-AL65)*AN65+AM65</f>
        <v>0</v>
      </c>
      <c r="AP65" s="37">
        <f t="shared" si="258"/>
        <v>0</v>
      </c>
      <c r="AQ65" s="36">
        <f t="shared" si="259"/>
        <v>0</v>
      </c>
      <c r="AR65" s="35">
        <f t="shared" si="260"/>
        <v>0</v>
      </c>
      <c r="AS65" s="38">
        <f>+(AF65-AP65)*AR65+AQ65</f>
        <v>0</v>
      </c>
      <c r="AT65" s="38">
        <f>+AO65-AS65</f>
        <v>0</v>
      </c>
      <c r="AU65" s="39">
        <f>+AT65/AJ65</f>
        <v>0</v>
      </c>
      <c r="AV65" s="30">
        <f>+AI65*AU65</f>
        <v>0</v>
      </c>
      <c r="AW65" s="45"/>
      <c r="AX65" s="26">
        <f t="shared" si="261"/>
        <v>4210.42</v>
      </c>
      <c r="AY65" s="26">
        <f t="shared" si="262"/>
        <v>247.24</v>
      </c>
      <c r="AZ65" s="27">
        <f t="shared" si="263"/>
        <v>0.10880000000000001</v>
      </c>
      <c r="BA65" s="46">
        <v>4340</v>
      </c>
      <c r="BB65" s="28">
        <f>(((BA65-AX65)*AZ65)+AY65)</f>
        <v>261.33830399999999</v>
      </c>
      <c r="BC65" s="28"/>
      <c r="BD65" s="44">
        <f>+'[1]IMSS Sin incremento'!$X$45</f>
        <v>20.470919963470319</v>
      </c>
      <c r="BE65" s="28">
        <f t="shared" si="265"/>
        <v>43.4</v>
      </c>
      <c r="BF65" s="29">
        <f>+BA65-BB65-BC65-BD65-BE65</f>
        <v>4014.7907760365297</v>
      </c>
      <c r="BG65" s="41" t="e">
        <f>+AE65-BF65</f>
        <v>#N/A</v>
      </c>
      <c r="BH65" s="288">
        <f>+BA65/30</f>
        <v>144.66666666666666</v>
      </c>
      <c r="BI65" s="323">
        <f>J65+L65+M65+T65+U65+V65+BH65+IMSS!AU62</f>
        <v>144.66666666666666</v>
      </c>
    </row>
    <row r="66" spans="1:61" hidden="1">
      <c r="A66" s="49"/>
      <c r="B66" s="49"/>
      <c r="C66" s="18"/>
      <c r="D66" s="43"/>
      <c r="E66" s="43"/>
      <c r="F66" s="43"/>
      <c r="G66" s="20">
        <f t="shared" si="241"/>
        <v>0</v>
      </c>
      <c r="H66" s="21">
        <f t="shared" si="242"/>
        <v>0</v>
      </c>
      <c r="I66" s="22">
        <v>0</v>
      </c>
      <c r="J66" s="23">
        <f t="shared" ref="J66:J129" si="266">+I66*12</f>
        <v>0</v>
      </c>
      <c r="K66" s="23">
        <f t="shared" ref="K66:K129" si="267">(I66/30*10)</f>
        <v>0</v>
      </c>
      <c r="L66" s="23"/>
      <c r="M66" s="23">
        <f t="shared" ref="M66:M129" si="268">(I66/30*50)</f>
        <v>0</v>
      </c>
      <c r="N66" s="24">
        <v>0</v>
      </c>
      <c r="O66" s="23">
        <v>0</v>
      </c>
      <c r="P66" s="23">
        <v>0</v>
      </c>
      <c r="Q66" s="23">
        <f t="shared" si="246"/>
        <v>0</v>
      </c>
      <c r="R66" s="23">
        <f t="shared" si="247"/>
        <v>0</v>
      </c>
      <c r="S66" s="23">
        <v>0</v>
      </c>
      <c r="T66" s="23">
        <f t="shared" ref="T66:T129" si="269">(J66*15%)</f>
        <v>0</v>
      </c>
      <c r="U66" s="23">
        <f t="shared" si="249"/>
        <v>0</v>
      </c>
      <c r="V66" s="23">
        <f t="shared" ref="V66:V129" si="270">(J66*2%)</f>
        <v>0</v>
      </c>
      <c r="W66" s="25">
        <f t="shared" ref="W66:W129" si="271">+J66+K66+M66+R66+Q66+T66+U66+V66+S66</f>
        <v>0</v>
      </c>
      <c r="X66" s="26" t="e">
        <f t="shared" si="252"/>
        <v>#N/A</v>
      </c>
      <c r="Y66" s="26" t="e">
        <f t="shared" si="253"/>
        <v>#N/A</v>
      </c>
      <c r="Z66" s="27" t="e">
        <f t="shared" si="254"/>
        <v>#N/A</v>
      </c>
      <c r="AA66" s="28" t="e">
        <f t="shared" ref="AA66:AA129" si="272">(((I66-X66)*Z66)+Y66)</f>
        <v>#N/A</v>
      </c>
      <c r="AB66" s="28">
        <f t="shared" ref="AB66:AB129" si="273">+I66*0.115</f>
        <v>0</v>
      </c>
      <c r="AC66" s="23">
        <f>+'[1]IMSS con incremento'!$X$10</f>
        <v>225.98705396383559</v>
      </c>
      <c r="AD66" s="28"/>
      <c r="AE66" s="29" t="e">
        <f t="shared" ref="AE66:AE129" si="274">+I66-AA66-AB66-AC66-AD66</f>
        <v>#N/A</v>
      </c>
      <c r="AF66" s="30">
        <f t="shared" ref="AF66:AF129" si="275">+I66</f>
        <v>0</v>
      </c>
      <c r="AG66" s="31">
        <f t="shared" si="28"/>
        <v>0</v>
      </c>
      <c r="AH66" s="32">
        <f t="shared" si="29"/>
        <v>2191.2000000000003</v>
      </c>
      <c r="AI66" s="33">
        <f t="shared" si="30"/>
        <v>-2191.2000000000003</v>
      </c>
      <c r="AJ66" s="33">
        <f t="shared" si="31"/>
        <v>-182.49994520547946</v>
      </c>
      <c r="AK66" s="33">
        <f t="shared" si="32"/>
        <v>-182.49994520547946</v>
      </c>
      <c r="AL66" s="34">
        <f t="shared" si="255"/>
        <v>0</v>
      </c>
      <c r="AM66" s="34">
        <f t="shared" si="256"/>
        <v>0</v>
      </c>
      <c r="AN66" s="35">
        <f t="shared" si="257"/>
        <v>0</v>
      </c>
      <c r="AO66" s="36">
        <f t="shared" si="33"/>
        <v>0</v>
      </c>
      <c r="AP66" s="37">
        <f t="shared" si="258"/>
        <v>0</v>
      </c>
      <c r="AQ66" s="36">
        <f t="shared" si="259"/>
        <v>0</v>
      </c>
      <c r="AR66" s="35">
        <f t="shared" si="260"/>
        <v>0</v>
      </c>
      <c r="AS66" s="38">
        <f t="shared" si="34"/>
        <v>0</v>
      </c>
      <c r="AT66" s="38">
        <f t="shared" si="35"/>
        <v>0</v>
      </c>
      <c r="AU66" s="39">
        <f t="shared" si="36"/>
        <v>0</v>
      </c>
      <c r="AV66" s="30">
        <f t="shared" si="37"/>
        <v>0</v>
      </c>
      <c r="AW66" s="40"/>
      <c r="AX66" s="26">
        <f t="shared" si="261"/>
        <v>10298.36</v>
      </c>
      <c r="AY66" s="26">
        <f t="shared" si="262"/>
        <v>1090.6099999999999</v>
      </c>
      <c r="AZ66" s="27">
        <f t="shared" si="263"/>
        <v>0.21359999999999998</v>
      </c>
      <c r="BA66" s="23">
        <v>19392.3</v>
      </c>
      <c r="BB66" s="28">
        <f t="shared" ref="BB66:BB129" si="276">(((BA66-AX66)*AZ66)+AY66)</f>
        <v>3033.0755839999993</v>
      </c>
      <c r="BC66" s="28">
        <f t="shared" ref="BC66:BC129" si="277">+BA66*0.115</f>
        <v>2230.1145000000001</v>
      </c>
      <c r="BD66" s="23">
        <f>+'[1]IMSS Sin incremento'!$X$10</f>
        <v>183.88171296986303</v>
      </c>
      <c r="BE66" s="28"/>
      <c r="BF66" s="29">
        <f t="shared" ref="BF66:BF129" si="278">+BA66-BB66-BC66-BD66-BE66</f>
        <v>13945.228203030138</v>
      </c>
      <c r="BG66" s="41" t="e">
        <f t="shared" si="38"/>
        <v>#N/A</v>
      </c>
      <c r="BH66" s="287"/>
      <c r="BI66" s="323">
        <f>J66+L66+M66+T66+U66+V66+BH66+IMSS!AU63</f>
        <v>0</v>
      </c>
    </row>
    <row r="67" spans="1:61" s="47" customFormat="1" hidden="1">
      <c r="A67" s="49"/>
      <c r="B67" s="49"/>
      <c r="C67" s="18"/>
      <c r="D67" s="43"/>
      <c r="E67" s="43"/>
      <c r="F67" s="43"/>
      <c r="G67" s="20">
        <f t="shared" si="241"/>
        <v>0</v>
      </c>
      <c r="H67" s="21">
        <f t="shared" si="242"/>
        <v>0</v>
      </c>
      <c r="I67" s="22">
        <v>0</v>
      </c>
      <c r="J67" s="23">
        <f t="shared" si="266"/>
        <v>0</v>
      </c>
      <c r="K67" s="23">
        <f t="shared" si="267"/>
        <v>0</v>
      </c>
      <c r="L67" s="23"/>
      <c r="M67" s="23">
        <f t="shared" si="268"/>
        <v>0</v>
      </c>
      <c r="N67" s="23">
        <v>0</v>
      </c>
      <c r="O67" s="23">
        <v>0</v>
      </c>
      <c r="P67" s="23">
        <v>0</v>
      </c>
      <c r="Q67" s="23">
        <f t="shared" si="246"/>
        <v>0</v>
      </c>
      <c r="R67" s="23">
        <f t="shared" si="247"/>
        <v>0</v>
      </c>
      <c r="S67" s="138">
        <v>0</v>
      </c>
      <c r="T67" s="23">
        <f t="shared" si="269"/>
        <v>0</v>
      </c>
      <c r="U67" s="23">
        <f t="shared" si="249"/>
        <v>0</v>
      </c>
      <c r="V67" s="23">
        <f t="shared" si="270"/>
        <v>0</v>
      </c>
      <c r="W67" s="25">
        <f t="shared" si="271"/>
        <v>0</v>
      </c>
      <c r="X67" s="26" t="e">
        <f t="shared" si="252"/>
        <v>#N/A</v>
      </c>
      <c r="Y67" s="26" t="e">
        <f t="shared" si="253"/>
        <v>#N/A</v>
      </c>
      <c r="Z67" s="27" t="e">
        <f t="shared" si="254"/>
        <v>#N/A</v>
      </c>
      <c r="AA67" s="28" t="e">
        <f t="shared" si="272"/>
        <v>#N/A</v>
      </c>
      <c r="AB67" s="28">
        <f t="shared" si="273"/>
        <v>0</v>
      </c>
      <c r="AC67" s="23">
        <f>+'[1]IMSS con incremento'!$X$10</f>
        <v>225.98705396383559</v>
      </c>
      <c r="AD67" s="28"/>
      <c r="AE67" s="29" t="e">
        <f t="shared" si="274"/>
        <v>#N/A</v>
      </c>
      <c r="AF67" s="30">
        <f t="shared" si="275"/>
        <v>0</v>
      </c>
      <c r="AG67" s="31">
        <f t="shared" si="28"/>
        <v>0</v>
      </c>
      <c r="AH67" s="32">
        <f t="shared" si="29"/>
        <v>2191.2000000000003</v>
      </c>
      <c r="AI67" s="33">
        <f t="shared" si="30"/>
        <v>-2191.2000000000003</v>
      </c>
      <c r="AJ67" s="33">
        <f t="shared" si="31"/>
        <v>-182.49994520547946</v>
      </c>
      <c r="AK67" s="33">
        <f t="shared" si="32"/>
        <v>-182.49994520547946</v>
      </c>
      <c r="AL67" s="34">
        <f t="shared" si="255"/>
        <v>0</v>
      </c>
      <c r="AM67" s="34">
        <f t="shared" si="256"/>
        <v>0</v>
      </c>
      <c r="AN67" s="35">
        <f t="shared" si="257"/>
        <v>0</v>
      </c>
      <c r="AO67" s="36">
        <f t="shared" si="33"/>
        <v>0</v>
      </c>
      <c r="AP67" s="37">
        <f t="shared" si="258"/>
        <v>0</v>
      </c>
      <c r="AQ67" s="36">
        <f t="shared" si="259"/>
        <v>0</v>
      </c>
      <c r="AR67" s="35">
        <f t="shared" si="260"/>
        <v>0</v>
      </c>
      <c r="AS67" s="38">
        <f t="shared" si="34"/>
        <v>0</v>
      </c>
      <c r="AT67" s="38">
        <f t="shared" si="35"/>
        <v>0</v>
      </c>
      <c r="AU67" s="39">
        <f t="shared" si="36"/>
        <v>0</v>
      </c>
      <c r="AV67" s="30">
        <f t="shared" si="37"/>
        <v>0</v>
      </c>
      <c r="AW67" s="45"/>
      <c r="AX67" s="26">
        <f t="shared" si="261"/>
        <v>10298.36</v>
      </c>
      <c r="AY67" s="26">
        <f t="shared" si="262"/>
        <v>1090.6099999999999</v>
      </c>
      <c r="AZ67" s="27">
        <f t="shared" si="263"/>
        <v>0.21359999999999998</v>
      </c>
      <c r="BA67" s="23">
        <v>19392.3</v>
      </c>
      <c r="BB67" s="28">
        <f t="shared" si="276"/>
        <v>3033.0755839999993</v>
      </c>
      <c r="BC67" s="28">
        <f t="shared" si="277"/>
        <v>2230.1145000000001</v>
      </c>
      <c r="BD67" s="23">
        <f>+'[1]IMSS Sin incremento'!$X$10</f>
        <v>183.88171296986303</v>
      </c>
      <c r="BE67" s="28"/>
      <c r="BF67" s="29">
        <f t="shared" si="278"/>
        <v>13945.228203030138</v>
      </c>
      <c r="BG67" s="41" t="e">
        <f t="shared" si="38"/>
        <v>#N/A</v>
      </c>
      <c r="BH67" s="288"/>
      <c r="BI67" s="323">
        <f>J67+L67+M67+T67+U67+V67+BH67+IMSS!AU64</f>
        <v>0</v>
      </c>
    </row>
    <row r="68" spans="1:61" hidden="1">
      <c r="A68" s="49"/>
      <c r="B68" s="49"/>
      <c r="C68" s="18"/>
      <c r="D68" s="43"/>
      <c r="E68" s="43"/>
      <c r="F68" s="43"/>
      <c r="G68" s="20">
        <f t="shared" si="241"/>
        <v>0</v>
      </c>
      <c r="H68" s="21">
        <f t="shared" si="242"/>
        <v>0</v>
      </c>
      <c r="I68" s="22">
        <v>0</v>
      </c>
      <c r="J68" s="23">
        <f t="shared" si="266"/>
        <v>0</v>
      </c>
      <c r="K68" s="23">
        <f t="shared" si="267"/>
        <v>0</v>
      </c>
      <c r="L68" s="23"/>
      <c r="M68" s="23">
        <f t="shared" si="268"/>
        <v>0</v>
      </c>
      <c r="N68" s="24">
        <v>0</v>
      </c>
      <c r="O68" s="23">
        <v>0</v>
      </c>
      <c r="P68" s="23">
        <v>0</v>
      </c>
      <c r="Q68" s="23">
        <f t="shared" si="246"/>
        <v>0</v>
      </c>
      <c r="R68" s="23">
        <f t="shared" si="247"/>
        <v>0</v>
      </c>
      <c r="S68" s="23">
        <v>0</v>
      </c>
      <c r="T68" s="23">
        <f t="shared" si="269"/>
        <v>0</v>
      </c>
      <c r="U68" s="23">
        <f t="shared" si="249"/>
        <v>0</v>
      </c>
      <c r="V68" s="23">
        <f t="shared" si="270"/>
        <v>0</v>
      </c>
      <c r="W68" s="25">
        <f t="shared" si="271"/>
        <v>0</v>
      </c>
      <c r="X68" s="26" t="e">
        <f t="shared" si="252"/>
        <v>#N/A</v>
      </c>
      <c r="Y68" s="26" t="e">
        <f t="shared" si="253"/>
        <v>#N/A</v>
      </c>
      <c r="Z68" s="27" t="e">
        <f t="shared" si="254"/>
        <v>#N/A</v>
      </c>
      <c r="AA68" s="28" t="e">
        <f t="shared" si="272"/>
        <v>#N/A</v>
      </c>
      <c r="AB68" s="28">
        <f t="shared" si="273"/>
        <v>0</v>
      </c>
      <c r="AC68" s="23">
        <f>+'[1]IMSS con incremento'!$X$11</f>
        <v>135.171459340274</v>
      </c>
      <c r="AD68" s="28"/>
      <c r="AE68" s="29" t="e">
        <f t="shared" si="274"/>
        <v>#N/A</v>
      </c>
      <c r="AF68" s="30">
        <f t="shared" si="275"/>
        <v>0</v>
      </c>
      <c r="AG68" s="31">
        <f t="shared" si="28"/>
        <v>0</v>
      </c>
      <c r="AH68" s="32">
        <f t="shared" si="29"/>
        <v>2191.2000000000003</v>
      </c>
      <c r="AI68" s="33">
        <f t="shared" si="30"/>
        <v>-2191.2000000000003</v>
      </c>
      <c r="AJ68" s="33">
        <f t="shared" si="31"/>
        <v>-182.49994520547946</v>
      </c>
      <c r="AK68" s="33">
        <f t="shared" si="32"/>
        <v>-182.49994520547946</v>
      </c>
      <c r="AL68" s="34">
        <f t="shared" si="255"/>
        <v>0</v>
      </c>
      <c r="AM68" s="34">
        <f t="shared" si="256"/>
        <v>0</v>
      </c>
      <c r="AN68" s="35">
        <f t="shared" si="257"/>
        <v>0</v>
      </c>
      <c r="AO68" s="36">
        <f t="shared" si="33"/>
        <v>0</v>
      </c>
      <c r="AP68" s="37">
        <f t="shared" si="258"/>
        <v>0</v>
      </c>
      <c r="AQ68" s="36">
        <f t="shared" si="259"/>
        <v>0</v>
      </c>
      <c r="AR68" s="35">
        <f t="shared" si="260"/>
        <v>0</v>
      </c>
      <c r="AS68" s="38">
        <f t="shared" si="34"/>
        <v>0</v>
      </c>
      <c r="AT68" s="38">
        <f t="shared" si="35"/>
        <v>0</v>
      </c>
      <c r="AU68" s="39">
        <f t="shared" si="36"/>
        <v>0</v>
      </c>
      <c r="AV68" s="30">
        <f t="shared" si="37"/>
        <v>0</v>
      </c>
      <c r="AW68" s="40"/>
      <c r="AX68" s="26">
        <f t="shared" si="261"/>
        <v>10298.36</v>
      </c>
      <c r="AY68" s="26">
        <f t="shared" si="262"/>
        <v>1090.6099999999999</v>
      </c>
      <c r="AZ68" s="27">
        <f t="shared" si="263"/>
        <v>0.21359999999999998</v>
      </c>
      <c r="BA68" s="23">
        <v>12421.2</v>
      </c>
      <c r="BB68" s="28">
        <f t="shared" si="276"/>
        <v>1544.048624</v>
      </c>
      <c r="BC68" s="28">
        <f t="shared" si="277"/>
        <v>1428.4380000000001</v>
      </c>
      <c r="BD68" s="23">
        <f>+'[1]IMSS Sin incremento'!$X$11</f>
        <v>108.20205078356166</v>
      </c>
      <c r="BE68" s="28"/>
      <c r="BF68" s="29">
        <f t="shared" si="278"/>
        <v>9340.5113252164392</v>
      </c>
      <c r="BG68" s="41" t="e">
        <f t="shared" si="38"/>
        <v>#N/A</v>
      </c>
      <c r="BH68" s="287"/>
      <c r="BI68" s="323">
        <f>J68+L68+M68+T68+U68+V68+BH68+IMSS!AU65</f>
        <v>0</v>
      </c>
    </row>
    <row r="69" spans="1:61" hidden="1">
      <c r="A69" s="49"/>
      <c r="B69" s="49"/>
      <c r="C69" s="18"/>
      <c r="D69" s="43"/>
      <c r="E69" s="43"/>
      <c r="F69" s="43"/>
      <c r="G69" s="20">
        <f t="shared" si="241"/>
        <v>0</v>
      </c>
      <c r="H69" s="21">
        <f t="shared" si="242"/>
        <v>0</v>
      </c>
      <c r="I69" s="22">
        <v>0</v>
      </c>
      <c r="J69" s="23">
        <f t="shared" si="266"/>
        <v>0</v>
      </c>
      <c r="K69" s="23">
        <f t="shared" si="267"/>
        <v>0</v>
      </c>
      <c r="L69" s="23"/>
      <c r="M69" s="23">
        <f t="shared" si="268"/>
        <v>0</v>
      </c>
      <c r="N69" s="23">
        <v>0</v>
      </c>
      <c r="O69" s="23">
        <v>0</v>
      </c>
      <c r="P69" s="23">
        <v>0</v>
      </c>
      <c r="Q69" s="23">
        <f t="shared" si="246"/>
        <v>0</v>
      </c>
      <c r="R69" s="23">
        <f t="shared" si="247"/>
        <v>0</v>
      </c>
      <c r="S69" s="138">
        <v>0</v>
      </c>
      <c r="T69" s="23">
        <f t="shared" si="269"/>
        <v>0</v>
      </c>
      <c r="U69" s="23">
        <f t="shared" si="249"/>
        <v>0</v>
      </c>
      <c r="V69" s="23">
        <f t="shared" si="270"/>
        <v>0</v>
      </c>
      <c r="W69" s="25">
        <f t="shared" si="271"/>
        <v>0</v>
      </c>
      <c r="X69" s="26" t="e">
        <f t="shared" si="252"/>
        <v>#N/A</v>
      </c>
      <c r="Y69" s="26" t="e">
        <f t="shared" si="253"/>
        <v>#N/A</v>
      </c>
      <c r="Z69" s="27" t="e">
        <f t="shared" si="254"/>
        <v>#N/A</v>
      </c>
      <c r="AA69" s="28" t="e">
        <f t="shared" si="272"/>
        <v>#N/A</v>
      </c>
      <c r="AB69" s="28">
        <f t="shared" si="273"/>
        <v>0</v>
      </c>
      <c r="AC69" s="23">
        <f>+'[1]IMSS con incremento'!$X$26</f>
        <v>113.35133520263011</v>
      </c>
      <c r="AD69" s="28">
        <f t="shared" ref="AD69:AD76" si="279">(I69*0.01)</f>
        <v>0</v>
      </c>
      <c r="AE69" s="29" t="e">
        <f t="shared" si="274"/>
        <v>#N/A</v>
      </c>
      <c r="AF69" s="30">
        <f t="shared" si="275"/>
        <v>0</v>
      </c>
      <c r="AG69" s="31">
        <f t="shared" si="28"/>
        <v>0</v>
      </c>
      <c r="AH69" s="32">
        <f t="shared" si="29"/>
        <v>2191.2000000000003</v>
      </c>
      <c r="AI69" s="33">
        <f t="shared" si="30"/>
        <v>-2191.2000000000003</v>
      </c>
      <c r="AJ69" s="33">
        <f t="shared" si="31"/>
        <v>-182.49994520547946</v>
      </c>
      <c r="AK69" s="33">
        <f t="shared" si="32"/>
        <v>-182.49994520547946</v>
      </c>
      <c r="AL69" s="34">
        <f t="shared" si="255"/>
        <v>0</v>
      </c>
      <c r="AM69" s="34">
        <f t="shared" si="256"/>
        <v>0</v>
      </c>
      <c r="AN69" s="35">
        <f t="shared" si="257"/>
        <v>0</v>
      </c>
      <c r="AO69" s="36">
        <f t="shared" si="33"/>
        <v>0</v>
      </c>
      <c r="AP69" s="37">
        <f t="shared" si="258"/>
        <v>0</v>
      </c>
      <c r="AQ69" s="36">
        <f t="shared" si="259"/>
        <v>0</v>
      </c>
      <c r="AR69" s="35">
        <f t="shared" si="260"/>
        <v>0</v>
      </c>
      <c r="AS69" s="38">
        <f t="shared" si="34"/>
        <v>0</v>
      </c>
      <c r="AT69" s="38">
        <f t="shared" si="35"/>
        <v>0</v>
      </c>
      <c r="AU69" s="39">
        <f t="shared" si="36"/>
        <v>0</v>
      </c>
      <c r="AV69" s="30">
        <f t="shared" si="37"/>
        <v>0</v>
      </c>
      <c r="AW69" s="40"/>
      <c r="AX69" s="26">
        <f t="shared" si="261"/>
        <v>8601.51</v>
      </c>
      <c r="AY69" s="26">
        <f t="shared" si="262"/>
        <v>786.54</v>
      </c>
      <c r="AZ69" s="27">
        <f t="shared" si="263"/>
        <v>0.17920000000000003</v>
      </c>
      <c r="BA69" s="23">
        <v>9695.4</v>
      </c>
      <c r="BB69" s="28">
        <f t="shared" si="276"/>
        <v>982.56508799999983</v>
      </c>
      <c r="BC69" s="28">
        <f t="shared" si="277"/>
        <v>1114.971</v>
      </c>
      <c r="BD69" s="23">
        <f>+'[1]IMSS Sin incremento'!$X$26</f>
        <v>90.018614002191754</v>
      </c>
      <c r="BE69" s="28">
        <f t="shared" ref="BE69:BE76" si="280">(BA69*0.01)</f>
        <v>96.953999999999994</v>
      </c>
      <c r="BF69" s="29">
        <f t="shared" si="278"/>
        <v>7410.8912979978095</v>
      </c>
      <c r="BG69" s="41" t="e">
        <f t="shared" si="38"/>
        <v>#N/A</v>
      </c>
      <c r="BH69" s="287"/>
      <c r="BI69" s="323">
        <f>J69+L69+M69+T69+U69+V69+BH69+IMSS!AU66</f>
        <v>0</v>
      </c>
    </row>
    <row r="70" spans="1:61" hidden="1">
      <c r="A70" s="49"/>
      <c r="B70" s="49"/>
      <c r="C70" s="18"/>
      <c r="D70" s="43"/>
      <c r="E70" s="43"/>
      <c r="F70" s="43"/>
      <c r="G70" s="20">
        <f t="shared" si="241"/>
        <v>0</v>
      </c>
      <c r="H70" s="21">
        <f t="shared" si="242"/>
        <v>0</v>
      </c>
      <c r="I70" s="22">
        <v>0</v>
      </c>
      <c r="J70" s="23">
        <f t="shared" si="266"/>
        <v>0</v>
      </c>
      <c r="K70" s="23">
        <f t="shared" si="267"/>
        <v>0</v>
      </c>
      <c r="L70" s="23"/>
      <c r="M70" s="23">
        <f t="shared" si="268"/>
        <v>0</v>
      </c>
      <c r="N70" s="24">
        <v>0</v>
      </c>
      <c r="O70" s="23">
        <v>0</v>
      </c>
      <c r="P70" s="23">
        <v>0</v>
      </c>
      <c r="Q70" s="23">
        <f t="shared" si="246"/>
        <v>0</v>
      </c>
      <c r="R70" s="23">
        <f t="shared" si="247"/>
        <v>0</v>
      </c>
      <c r="S70" s="23">
        <v>0</v>
      </c>
      <c r="T70" s="23">
        <f t="shared" si="269"/>
        <v>0</v>
      </c>
      <c r="U70" s="23">
        <f t="shared" si="249"/>
        <v>0</v>
      </c>
      <c r="V70" s="23">
        <f t="shared" si="270"/>
        <v>0</v>
      </c>
      <c r="W70" s="25">
        <f t="shared" si="271"/>
        <v>0</v>
      </c>
      <c r="X70" s="26" t="e">
        <f t="shared" si="252"/>
        <v>#N/A</v>
      </c>
      <c r="Y70" s="26" t="e">
        <f t="shared" si="253"/>
        <v>#N/A</v>
      </c>
      <c r="Z70" s="27" t="e">
        <f t="shared" si="254"/>
        <v>#N/A</v>
      </c>
      <c r="AA70" s="28" t="e">
        <f t="shared" si="272"/>
        <v>#N/A</v>
      </c>
      <c r="AB70" s="28">
        <f t="shared" si="273"/>
        <v>0</v>
      </c>
      <c r="AC70" s="23">
        <f>+'[1]IMSS con incremento'!$X$21</f>
        <v>102.73209120657535</v>
      </c>
      <c r="AD70" s="28">
        <f t="shared" si="279"/>
        <v>0</v>
      </c>
      <c r="AE70" s="29" t="e">
        <f t="shared" si="274"/>
        <v>#N/A</v>
      </c>
      <c r="AF70" s="30">
        <f t="shared" si="275"/>
        <v>0</v>
      </c>
      <c r="AG70" s="31">
        <f t="shared" si="28"/>
        <v>0</v>
      </c>
      <c r="AH70" s="32">
        <f t="shared" si="29"/>
        <v>2191.2000000000003</v>
      </c>
      <c r="AI70" s="33">
        <f t="shared" si="30"/>
        <v>-2191.2000000000003</v>
      </c>
      <c r="AJ70" s="33">
        <f t="shared" si="31"/>
        <v>-182.49994520547946</v>
      </c>
      <c r="AK70" s="33">
        <f t="shared" si="32"/>
        <v>-182.49994520547946</v>
      </c>
      <c r="AL70" s="34">
        <f t="shared" si="255"/>
        <v>0</v>
      </c>
      <c r="AM70" s="34">
        <f t="shared" si="256"/>
        <v>0</v>
      </c>
      <c r="AN70" s="35">
        <f t="shared" si="257"/>
        <v>0</v>
      </c>
      <c r="AO70" s="36">
        <f t="shared" si="33"/>
        <v>0</v>
      </c>
      <c r="AP70" s="37">
        <f t="shared" si="258"/>
        <v>0</v>
      </c>
      <c r="AQ70" s="36">
        <f t="shared" si="259"/>
        <v>0</v>
      </c>
      <c r="AR70" s="35">
        <f t="shared" si="260"/>
        <v>0</v>
      </c>
      <c r="AS70" s="38">
        <f t="shared" si="34"/>
        <v>0</v>
      </c>
      <c r="AT70" s="38">
        <f t="shared" si="35"/>
        <v>0</v>
      </c>
      <c r="AU70" s="39">
        <f t="shared" si="36"/>
        <v>0</v>
      </c>
      <c r="AV70" s="30">
        <f t="shared" si="37"/>
        <v>0</v>
      </c>
      <c r="AW70" s="40"/>
      <c r="AX70" s="26">
        <f t="shared" si="261"/>
        <v>8601.51</v>
      </c>
      <c r="AY70" s="26">
        <f t="shared" si="262"/>
        <v>786.54</v>
      </c>
      <c r="AZ70" s="27">
        <f t="shared" si="263"/>
        <v>0.17920000000000003</v>
      </c>
      <c r="BA70" s="23">
        <v>9053.1</v>
      </c>
      <c r="BB70" s="28">
        <f t="shared" si="276"/>
        <v>867.46492799999999</v>
      </c>
      <c r="BC70" s="28">
        <f t="shared" si="277"/>
        <v>1041.1065000000001</v>
      </c>
      <c r="BD70" s="23">
        <f>+'[1]IMSS Sin incremento'!$X$21</f>
        <v>81.169244005479456</v>
      </c>
      <c r="BE70" s="28">
        <f t="shared" si="280"/>
        <v>90.531000000000006</v>
      </c>
      <c r="BF70" s="29">
        <f t="shared" si="278"/>
        <v>6972.8283279945208</v>
      </c>
      <c r="BG70" s="41" t="e">
        <f t="shared" si="38"/>
        <v>#N/A</v>
      </c>
      <c r="BH70" s="287"/>
      <c r="BI70" s="323">
        <f>J70+L70+M70+T70+U70+V70+BH70+IMSS!AU67</f>
        <v>0</v>
      </c>
    </row>
    <row r="71" spans="1:61" hidden="1">
      <c r="A71" s="49"/>
      <c r="B71" s="49"/>
      <c r="C71" s="18"/>
      <c r="D71" s="43"/>
      <c r="E71" s="43"/>
      <c r="F71" s="43"/>
      <c r="G71" s="20">
        <f t="shared" si="241"/>
        <v>0</v>
      </c>
      <c r="H71" s="21">
        <f t="shared" si="242"/>
        <v>0</v>
      </c>
      <c r="I71" s="22">
        <v>0</v>
      </c>
      <c r="J71" s="23">
        <f t="shared" si="266"/>
        <v>0</v>
      </c>
      <c r="K71" s="23">
        <f t="shared" si="267"/>
        <v>0</v>
      </c>
      <c r="L71" s="23"/>
      <c r="M71" s="23">
        <f t="shared" si="268"/>
        <v>0</v>
      </c>
      <c r="N71" s="23">
        <v>0</v>
      </c>
      <c r="O71" s="23">
        <v>0</v>
      </c>
      <c r="P71" s="23">
        <v>0</v>
      </c>
      <c r="Q71" s="23">
        <f t="shared" si="246"/>
        <v>0</v>
      </c>
      <c r="R71" s="23">
        <f t="shared" si="247"/>
        <v>0</v>
      </c>
      <c r="S71" s="138">
        <v>0</v>
      </c>
      <c r="T71" s="23">
        <f t="shared" si="269"/>
        <v>0</v>
      </c>
      <c r="U71" s="23">
        <f t="shared" si="249"/>
        <v>0</v>
      </c>
      <c r="V71" s="23">
        <f t="shared" si="270"/>
        <v>0</v>
      </c>
      <c r="W71" s="25">
        <f t="shared" si="271"/>
        <v>0</v>
      </c>
      <c r="X71" s="26" t="e">
        <f t="shared" si="252"/>
        <v>#N/A</v>
      </c>
      <c r="Y71" s="26" t="e">
        <f t="shared" si="253"/>
        <v>#N/A</v>
      </c>
      <c r="Z71" s="27" t="e">
        <f t="shared" si="254"/>
        <v>#N/A</v>
      </c>
      <c r="AA71" s="28" t="e">
        <f t="shared" si="272"/>
        <v>#N/A</v>
      </c>
      <c r="AB71" s="28">
        <f t="shared" si="273"/>
        <v>0</v>
      </c>
      <c r="AC71" s="23">
        <f>+'[1]IMSS con incremento'!$X$21</f>
        <v>102.73209120657535</v>
      </c>
      <c r="AD71" s="28">
        <f t="shared" si="279"/>
        <v>0</v>
      </c>
      <c r="AE71" s="29" t="e">
        <f t="shared" si="274"/>
        <v>#N/A</v>
      </c>
      <c r="AF71" s="30">
        <f t="shared" si="275"/>
        <v>0</v>
      </c>
      <c r="AG71" s="31">
        <f t="shared" si="28"/>
        <v>0</v>
      </c>
      <c r="AH71" s="32">
        <f t="shared" si="29"/>
        <v>2191.2000000000003</v>
      </c>
      <c r="AI71" s="33">
        <f t="shared" si="30"/>
        <v>-2191.2000000000003</v>
      </c>
      <c r="AJ71" s="33">
        <f t="shared" si="31"/>
        <v>-182.49994520547946</v>
      </c>
      <c r="AK71" s="33">
        <f t="shared" si="32"/>
        <v>-182.49994520547946</v>
      </c>
      <c r="AL71" s="34">
        <f t="shared" si="255"/>
        <v>0</v>
      </c>
      <c r="AM71" s="34">
        <f t="shared" si="256"/>
        <v>0</v>
      </c>
      <c r="AN71" s="35">
        <f t="shared" si="257"/>
        <v>0</v>
      </c>
      <c r="AO71" s="36">
        <f t="shared" si="33"/>
        <v>0</v>
      </c>
      <c r="AP71" s="37">
        <f t="shared" si="258"/>
        <v>0</v>
      </c>
      <c r="AQ71" s="36">
        <f t="shared" si="259"/>
        <v>0</v>
      </c>
      <c r="AR71" s="35">
        <f t="shared" si="260"/>
        <v>0</v>
      </c>
      <c r="AS71" s="38">
        <f t="shared" si="34"/>
        <v>0</v>
      </c>
      <c r="AT71" s="38">
        <f t="shared" si="35"/>
        <v>0</v>
      </c>
      <c r="AU71" s="39">
        <f t="shared" si="36"/>
        <v>0</v>
      </c>
      <c r="AV71" s="30">
        <f t="shared" si="37"/>
        <v>0</v>
      </c>
      <c r="AW71" s="40"/>
      <c r="AX71" s="26">
        <f t="shared" si="261"/>
        <v>8601.51</v>
      </c>
      <c r="AY71" s="26">
        <f t="shared" si="262"/>
        <v>786.54</v>
      </c>
      <c r="AZ71" s="27">
        <f t="shared" si="263"/>
        <v>0.17920000000000003</v>
      </c>
      <c r="BA71" s="23">
        <v>9053.1</v>
      </c>
      <c r="BB71" s="28">
        <f t="shared" si="276"/>
        <v>867.46492799999999</v>
      </c>
      <c r="BC71" s="28">
        <f t="shared" si="277"/>
        <v>1041.1065000000001</v>
      </c>
      <c r="BD71" s="23">
        <f>+'[1]IMSS Sin incremento'!$X$21</f>
        <v>81.169244005479456</v>
      </c>
      <c r="BE71" s="28">
        <f t="shared" si="280"/>
        <v>90.531000000000006</v>
      </c>
      <c r="BF71" s="29">
        <f t="shared" si="278"/>
        <v>6972.8283279945208</v>
      </c>
      <c r="BG71" s="41" t="e">
        <f t="shared" si="38"/>
        <v>#N/A</v>
      </c>
      <c r="BH71" s="287"/>
      <c r="BI71" s="323">
        <f>J71+L71+M71+T71+U71+V71+BH71+IMSS!AU68</f>
        <v>0</v>
      </c>
    </row>
    <row r="72" spans="1:61" hidden="1">
      <c r="A72" s="49"/>
      <c r="B72" s="49"/>
      <c r="C72" s="18"/>
      <c r="D72" s="43"/>
      <c r="E72" s="43"/>
      <c r="F72" s="43"/>
      <c r="G72" s="20">
        <f t="shared" si="241"/>
        <v>0</v>
      </c>
      <c r="H72" s="21">
        <f t="shared" si="242"/>
        <v>0</v>
      </c>
      <c r="I72" s="22">
        <v>0</v>
      </c>
      <c r="J72" s="23">
        <f t="shared" si="266"/>
        <v>0</v>
      </c>
      <c r="K72" s="23">
        <f t="shared" si="267"/>
        <v>0</v>
      </c>
      <c r="L72" s="23"/>
      <c r="M72" s="23">
        <f t="shared" si="268"/>
        <v>0</v>
      </c>
      <c r="N72" s="24">
        <v>0</v>
      </c>
      <c r="O72" s="23">
        <v>0</v>
      </c>
      <c r="P72" s="23">
        <v>0</v>
      </c>
      <c r="Q72" s="23">
        <f t="shared" si="246"/>
        <v>0</v>
      </c>
      <c r="R72" s="23">
        <f t="shared" si="247"/>
        <v>0</v>
      </c>
      <c r="S72" s="23">
        <v>0</v>
      </c>
      <c r="T72" s="23">
        <f t="shared" si="269"/>
        <v>0</v>
      </c>
      <c r="U72" s="23">
        <f t="shared" si="249"/>
        <v>0</v>
      </c>
      <c r="V72" s="23">
        <f t="shared" si="270"/>
        <v>0</v>
      </c>
      <c r="W72" s="25">
        <f t="shared" si="271"/>
        <v>0</v>
      </c>
      <c r="X72" s="26" t="e">
        <f t="shared" si="252"/>
        <v>#N/A</v>
      </c>
      <c r="Y72" s="26" t="e">
        <f t="shared" si="253"/>
        <v>#N/A</v>
      </c>
      <c r="Z72" s="27" t="e">
        <f t="shared" si="254"/>
        <v>#N/A</v>
      </c>
      <c r="AA72" s="28" t="e">
        <f t="shared" si="272"/>
        <v>#N/A</v>
      </c>
      <c r="AB72" s="28">
        <f t="shared" si="273"/>
        <v>0</v>
      </c>
      <c r="AC72" s="23">
        <f>+'[1]IMSS con incremento'!$X$21</f>
        <v>102.73209120657535</v>
      </c>
      <c r="AD72" s="28">
        <f t="shared" si="279"/>
        <v>0</v>
      </c>
      <c r="AE72" s="29" t="e">
        <f t="shared" si="274"/>
        <v>#N/A</v>
      </c>
      <c r="AF72" s="30">
        <f t="shared" si="275"/>
        <v>0</v>
      </c>
      <c r="AG72" s="31">
        <f t="shared" si="28"/>
        <v>0</v>
      </c>
      <c r="AH72" s="32">
        <f t="shared" si="29"/>
        <v>2191.2000000000003</v>
      </c>
      <c r="AI72" s="33">
        <f t="shared" si="30"/>
        <v>-2191.2000000000003</v>
      </c>
      <c r="AJ72" s="33">
        <f t="shared" si="31"/>
        <v>-182.49994520547946</v>
      </c>
      <c r="AK72" s="33">
        <f t="shared" si="32"/>
        <v>-182.49994520547946</v>
      </c>
      <c r="AL72" s="34">
        <f t="shared" si="255"/>
        <v>0</v>
      </c>
      <c r="AM72" s="34">
        <f t="shared" si="256"/>
        <v>0</v>
      </c>
      <c r="AN72" s="35">
        <f t="shared" si="257"/>
        <v>0</v>
      </c>
      <c r="AO72" s="36">
        <f t="shared" si="33"/>
        <v>0</v>
      </c>
      <c r="AP72" s="37">
        <f t="shared" si="258"/>
        <v>0</v>
      </c>
      <c r="AQ72" s="36">
        <f t="shared" si="259"/>
        <v>0</v>
      </c>
      <c r="AR72" s="35">
        <f t="shared" si="260"/>
        <v>0</v>
      </c>
      <c r="AS72" s="38">
        <f t="shared" si="34"/>
        <v>0</v>
      </c>
      <c r="AT72" s="38">
        <f t="shared" si="35"/>
        <v>0</v>
      </c>
      <c r="AU72" s="39">
        <f t="shared" si="36"/>
        <v>0</v>
      </c>
      <c r="AV72" s="30">
        <f t="shared" si="37"/>
        <v>0</v>
      </c>
      <c r="AW72" s="40"/>
      <c r="AX72" s="26">
        <f t="shared" si="261"/>
        <v>8601.51</v>
      </c>
      <c r="AY72" s="26">
        <f t="shared" si="262"/>
        <v>786.54</v>
      </c>
      <c r="AZ72" s="27">
        <f t="shared" si="263"/>
        <v>0.17920000000000003</v>
      </c>
      <c r="BA72" s="23">
        <v>9053.1</v>
      </c>
      <c r="BB72" s="28">
        <f t="shared" si="276"/>
        <v>867.46492799999999</v>
      </c>
      <c r="BC72" s="28">
        <f t="shared" si="277"/>
        <v>1041.1065000000001</v>
      </c>
      <c r="BD72" s="23">
        <f>+'[1]IMSS Sin incremento'!$X$21</f>
        <v>81.169244005479456</v>
      </c>
      <c r="BE72" s="28">
        <f t="shared" si="280"/>
        <v>90.531000000000006</v>
      </c>
      <c r="BF72" s="29">
        <f t="shared" si="278"/>
        <v>6972.8283279945208</v>
      </c>
      <c r="BG72" s="41" t="e">
        <f t="shared" si="38"/>
        <v>#N/A</v>
      </c>
      <c r="BH72" s="287"/>
      <c r="BI72" s="323">
        <f>J72+L72+M72+T72+U72+V72+BH72+IMSS!AU69</f>
        <v>0</v>
      </c>
    </row>
    <row r="73" spans="1:61" hidden="1">
      <c r="A73" s="49"/>
      <c r="B73" s="49"/>
      <c r="C73" s="18"/>
      <c r="D73" s="43"/>
      <c r="E73" s="43"/>
      <c r="F73" s="43"/>
      <c r="G73" s="20">
        <f t="shared" si="241"/>
        <v>0</v>
      </c>
      <c r="H73" s="21">
        <f t="shared" si="242"/>
        <v>0</v>
      </c>
      <c r="I73" s="22">
        <v>0</v>
      </c>
      <c r="J73" s="23">
        <f t="shared" si="266"/>
        <v>0</v>
      </c>
      <c r="K73" s="23">
        <f t="shared" si="267"/>
        <v>0</v>
      </c>
      <c r="L73" s="23"/>
      <c r="M73" s="23">
        <f t="shared" si="268"/>
        <v>0</v>
      </c>
      <c r="N73" s="23">
        <v>0</v>
      </c>
      <c r="O73" s="23">
        <v>0</v>
      </c>
      <c r="P73" s="23">
        <v>0</v>
      </c>
      <c r="Q73" s="23">
        <f t="shared" si="246"/>
        <v>0</v>
      </c>
      <c r="R73" s="23">
        <f t="shared" si="247"/>
        <v>0</v>
      </c>
      <c r="S73" s="138">
        <v>0</v>
      </c>
      <c r="T73" s="23">
        <f t="shared" si="269"/>
        <v>0</v>
      </c>
      <c r="U73" s="23">
        <f t="shared" si="249"/>
        <v>0</v>
      </c>
      <c r="V73" s="23">
        <f t="shared" si="270"/>
        <v>0</v>
      </c>
      <c r="W73" s="25">
        <f t="shared" si="271"/>
        <v>0</v>
      </c>
      <c r="X73" s="26" t="e">
        <f t="shared" si="252"/>
        <v>#N/A</v>
      </c>
      <c r="Y73" s="26" t="e">
        <f t="shared" si="253"/>
        <v>#N/A</v>
      </c>
      <c r="Z73" s="27" t="e">
        <f t="shared" si="254"/>
        <v>#N/A</v>
      </c>
      <c r="AA73" s="28" t="e">
        <f t="shared" si="272"/>
        <v>#N/A</v>
      </c>
      <c r="AB73" s="28">
        <f t="shared" si="273"/>
        <v>0</v>
      </c>
      <c r="AC73" s="23">
        <f>+'[1]IMSS con incremento'!$X$21</f>
        <v>102.73209120657535</v>
      </c>
      <c r="AD73" s="28">
        <f t="shared" si="279"/>
        <v>0</v>
      </c>
      <c r="AE73" s="29" t="e">
        <f t="shared" si="274"/>
        <v>#N/A</v>
      </c>
      <c r="AF73" s="30">
        <f t="shared" si="275"/>
        <v>0</v>
      </c>
      <c r="AG73" s="31">
        <f t="shared" si="28"/>
        <v>0</v>
      </c>
      <c r="AH73" s="32">
        <f t="shared" si="29"/>
        <v>2191.2000000000003</v>
      </c>
      <c r="AI73" s="33">
        <f t="shared" si="30"/>
        <v>-2191.2000000000003</v>
      </c>
      <c r="AJ73" s="33">
        <f t="shared" si="31"/>
        <v>-182.49994520547946</v>
      </c>
      <c r="AK73" s="33">
        <f t="shared" si="32"/>
        <v>-182.49994520547946</v>
      </c>
      <c r="AL73" s="34">
        <f t="shared" si="255"/>
        <v>0</v>
      </c>
      <c r="AM73" s="34">
        <f t="shared" si="256"/>
        <v>0</v>
      </c>
      <c r="AN73" s="35">
        <f t="shared" si="257"/>
        <v>0</v>
      </c>
      <c r="AO73" s="36">
        <f t="shared" si="33"/>
        <v>0</v>
      </c>
      <c r="AP73" s="37">
        <f t="shared" si="258"/>
        <v>0</v>
      </c>
      <c r="AQ73" s="36">
        <f t="shared" si="259"/>
        <v>0</v>
      </c>
      <c r="AR73" s="35">
        <f t="shared" si="260"/>
        <v>0</v>
      </c>
      <c r="AS73" s="38">
        <f t="shared" si="34"/>
        <v>0</v>
      </c>
      <c r="AT73" s="38">
        <f t="shared" si="35"/>
        <v>0</v>
      </c>
      <c r="AU73" s="39">
        <f t="shared" si="36"/>
        <v>0</v>
      </c>
      <c r="AV73" s="30">
        <f t="shared" si="37"/>
        <v>0</v>
      </c>
      <c r="AW73" s="40"/>
      <c r="AX73" s="26">
        <f t="shared" si="261"/>
        <v>8601.51</v>
      </c>
      <c r="AY73" s="26">
        <f t="shared" si="262"/>
        <v>786.54</v>
      </c>
      <c r="AZ73" s="27">
        <f t="shared" si="263"/>
        <v>0.17920000000000003</v>
      </c>
      <c r="BA73" s="23">
        <v>9053.1</v>
      </c>
      <c r="BB73" s="28">
        <f t="shared" si="276"/>
        <v>867.46492799999999</v>
      </c>
      <c r="BC73" s="28">
        <f t="shared" si="277"/>
        <v>1041.1065000000001</v>
      </c>
      <c r="BD73" s="23">
        <f>+'[1]IMSS Sin incremento'!$X$21</f>
        <v>81.169244005479456</v>
      </c>
      <c r="BE73" s="28">
        <f t="shared" si="280"/>
        <v>90.531000000000006</v>
      </c>
      <c r="BF73" s="29">
        <f t="shared" si="278"/>
        <v>6972.8283279945208</v>
      </c>
      <c r="BG73" s="41" t="e">
        <f t="shared" si="38"/>
        <v>#N/A</v>
      </c>
      <c r="BH73" s="287"/>
      <c r="BI73" s="323">
        <f>J73+L73+M73+T73+U73+V73+BH73+IMSS!AU70</f>
        <v>0</v>
      </c>
    </row>
    <row r="74" spans="1:61" hidden="1">
      <c r="A74" s="49"/>
      <c r="B74" s="49"/>
      <c r="C74" s="18"/>
      <c r="D74" s="43"/>
      <c r="E74" s="43"/>
      <c r="F74" s="43"/>
      <c r="G74" s="20">
        <f t="shared" si="241"/>
        <v>0</v>
      </c>
      <c r="H74" s="21">
        <f t="shared" si="242"/>
        <v>0</v>
      </c>
      <c r="I74" s="22">
        <v>0</v>
      </c>
      <c r="J74" s="23">
        <f t="shared" si="266"/>
        <v>0</v>
      </c>
      <c r="K74" s="23">
        <f t="shared" si="267"/>
        <v>0</v>
      </c>
      <c r="L74" s="23"/>
      <c r="M74" s="23">
        <f t="shared" si="268"/>
        <v>0</v>
      </c>
      <c r="N74" s="24">
        <v>0</v>
      </c>
      <c r="O74" s="23">
        <v>0</v>
      </c>
      <c r="P74" s="23">
        <v>0</v>
      </c>
      <c r="Q74" s="23">
        <f t="shared" si="246"/>
        <v>0</v>
      </c>
      <c r="R74" s="23">
        <f t="shared" si="247"/>
        <v>0</v>
      </c>
      <c r="S74" s="23">
        <v>0</v>
      </c>
      <c r="T74" s="23">
        <f t="shared" si="269"/>
        <v>0</v>
      </c>
      <c r="U74" s="23">
        <f t="shared" si="249"/>
        <v>0</v>
      </c>
      <c r="V74" s="23">
        <f t="shared" si="270"/>
        <v>0</v>
      </c>
      <c r="W74" s="25">
        <f t="shared" si="271"/>
        <v>0</v>
      </c>
      <c r="X74" s="26" t="e">
        <f t="shared" si="252"/>
        <v>#N/A</v>
      </c>
      <c r="Y74" s="26" t="e">
        <f t="shared" si="253"/>
        <v>#N/A</v>
      </c>
      <c r="Z74" s="27" t="e">
        <f t="shared" si="254"/>
        <v>#N/A</v>
      </c>
      <c r="AA74" s="28" t="e">
        <f t="shared" si="272"/>
        <v>#N/A</v>
      </c>
      <c r="AB74" s="28">
        <f t="shared" si="273"/>
        <v>0</v>
      </c>
      <c r="AC74" s="23">
        <f>+'[1]IMSS con incremento'!$X$21</f>
        <v>102.73209120657535</v>
      </c>
      <c r="AD74" s="28">
        <f t="shared" si="279"/>
        <v>0</v>
      </c>
      <c r="AE74" s="29" t="e">
        <f t="shared" si="274"/>
        <v>#N/A</v>
      </c>
      <c r="AF74" s="30">
        <f t="shared" si="275"/>
        <v>0</v>
      </c>
      <c r="AG74" s="31">
        <f t="shared" si="28"/>
        <v>0</v>
      </c>
      <c r="AH74" s="32">
        <f t="shared" si="29"/>
        <v>2191.2000000000003</v>
      </c>
      <c r="AI74" s="33">
        <f t="shared" si="30"/>
        <v>-2191.2000000000003</v>
      </c>
      <c r="AJ74" s="33">
        <f t="shared" si="31"/>
        <v>-182.49994520547946</v>
      </c>
      <c r="AK74" s="33">
        <f t="shared" si="32"/>
        <v>-182.49994520547946</v>
      </c>
      <c r="AL74" s="34">
        <f t="shared" si="255"/>
        <v>0</v>
      </c>
      <c r="AM74" s="34">
        <f t="shared" si="256"/>
        <v>0</v>
      </c>
      <c r="AN74" s="35">
        <f t="shared" si="257"/>
        <v>0</v>
      </c>
      <c r="AO74" s="36">
        <f t="shared" si="33"/>
        <v>0</v>
      </c>
      <c r="AP74" s="37">
        <f t="shared" si="258"/>
        <v>0</v>
      </c>
      <c r="AQ74" s="36">
        <f t="shared" si="259"/>
        <v>0</v>
      </c>
      <c r="AR74" s="35">
        <f t="shared" si="260"/>
        <v>0</v>
      </c>
      <c r="AS74" s="38">
        <f t="shared" si="34"/>
        <v>0</v>
      </c>
      <c r="AT74" s="38">
        <f t="shared" si="35"/>
        <v>0</v>
      </c>
      <c r="AU74" s="39">
        <f t="shared" si="36"/>
        <v>0</v>
      </c>
      <c r="AV74" s="30">
        <f t="shared" si="37"/>
        <v>0</v>
      </c>
      <c r="AW74" s="40"/>
      <c r="AX74" s="26">
        <f t="shared" si="261"/>
        <v>8601.51</v>
      </c>
      <c r="AY74" s="26">
        <f t="shared" si="262"/>
        <v>786.54</v>
      </c>
      <c r="AZ74" s="27">
        <f t="shared" si="263"/>
        <v>0.17920000000000003</v>
      </c>
      <c r="BA74" s="23">
        <v>9053.1</v>
      </c>
      <c r="BB74" s="28">
        <f t="shared" si="276"/>
        <v>867.46492799999999</v>
      </c>
      <c r="BC74" s="28">
        <f t="shared" si="277"/>
        <v>1041.1065000000001</v>
      </c>
      <c r="BD74" s="23">
        <f>+'[1]IMSS Sin incremento'!$X$21</f>
        <v>81.169244005479456</v>
      </c>
      <c r="BE74" s="28">
        <f t="shared" si="280"/>
        <v>90.531000000000006</v>
      </c>
      <c r="BF74" s="29">
        <f t="shared" si="278"/>
        <v>6972.8283279945208</v>
      </c>
      <c r="BG74" s="41" t="e">
        <f t="shared" si="38"/>
        <v>#N/A</v>
      </c>
      <c r="BH74" s="287"/>
      <c r="BI74" s="323">
        <f>J74+L74+M74+T74+U74+V74+BH74+IMSS!AU71</f>
        <v>0</v>
      </c>
    </row>
    <row r="75" spans="1:61" hidden="1">
      <c r="A75" s="49"/>
      <c r="B75" s="49"/>
      <c r="C75" s="18"/>
      <c r="D75" s="43"/>
      <c r="E75" s="43"/>
      <c r="F75" s="43"/>
      <c r="G75" s="20">
        <f t="shared" si="241"/>
        <v>0</v>
      </c>
      <c r="H75" s="21">
        <f t="shared" si="242"/>
        <v>0</v>
      </c>
      <c r="I75" s="22">
        <v>0</v>
      </c>
      <c r="J75" s="23">
        <f t="shared" si="266"/>
        <v>0</v>
      </c>
      <c r="K75" s="23">
        <f t="shared" si="267"/>
        <v>0</v>
      </c>
      <c r="L75" s="23"/>
      <c r="M75" s="23">
        <f t="shared" si="268"/>
        <v>0</v>
      </c>
      <c r="N75" s="23">
        <v>0</v>
      </c>
      <c r="O75" s="23">
        <v>0</v>
      </c>
      <c r="P75" s="23">
        <v>0</v>
      </c>
      <c r="Q75" s="23">
        <f t="shared" si="246"/>
        <v>0</v>
      </c>
      <c r="R75" s="23">
        <f t="shared" si="247"/>
        <v>0</v>
      </c>
      <c r="S75" s="138">
        <v>0</v>
      </c>
      <c r="T75" s="23">
        <f t="shared" si="269"/>
        <v>0</v>
      </c>
      <c r="U75" s="23">
        <f t="shared" si="249"/>
        <v>0</v>
      </c>
      <c r="V75" s="23">
        <f t="shared" si="270"/>
        <v>0</v>
      </c>
      <c r="W75" s="25">
        <f t="shared" si="271"/>
        <v>0</v>
      </c>
      <c r="X75" s="26" t="e">
        <f t="shared" si="252"/>
        <v>#N/A</v>
      </c>
      <c r="Y75" s="26" t="e">
        <f t="shared" si="253"/>
        <v>#N/A</v>
      </c>
      <c r="Z75" s="27" t="e">
        <f t="shared" si="254"/>
        <v>#N/A</v>
      </c>
      <c r="AA75" s="28" t="e">
        <f t="shared" si="272"/>
        <v>#N/A</v>
      </c>
      <c r="AB75" s="28">
        <f t="shared" si="273"/>
        <v>0</v>
      </c>
      <c r="AC75" s="23">
        <f>+'[1]IMSS con incremento'!$X$22</f>
        <v>83.713067011506865</v>
      </c>
      <c r="AD75" s="28">
        <f t="shared" si="279"/>
        <v>0</v>
      </c>
      <c r="AE75" s="29" t="e">
        <f t="shared" si="274"/>
        <v>#N/A</v>
      </c>
      <c r="AF75" s="30">
        <f t="shared" si="275"/>
        <v>0</v>
      </c>
      <c r="AG75" s="31">
        <f t="shared" si="28"/>
        <v>0</v>
      </c>
      <c r="AH75" s="32">
        <f t="shared" si="29"/>
        <v>2191.2000000000003</v>
      </c>
      <c r="AI75" s="33">
        <f t="shared" si="30"/>
        <v>-2191.2000000000003</v>
      </c>
      <c r="AJ75" s="33">
        <f t="shared" si="31"/>
        <v>-182.49994520547946</v>
      </c>
      <c r="AK75" s="33">
        <f t="shared" si="32"/>
        <v>-182.49994520547946</v>
      </c>
      <c r="AL75" s="34">
        <f t="shared" si="255"/>
        <v>0</v>
      </c>
      <c r="AM75" s="34">
        <f t="shared" si="256"/>
        <v>0</v>
      </c>
      <c r="AN75" s="35">
        <f t="shared" si="257"/>
        <v>0</v>
      </c>
      <c r="AO75" s="36">
        <f t="shared" si="33"/>
        <v>0</v>
      </c>
      <c r="AP75" s="37">
        <f t="shared" si="258"/>
        <v>0</v>
      </c>
      <c r="AQ75" s="36">
        <f t="shared" si="259"/>
        <v>0</v>
      </c>
      <c r="AR75" s="35">
        <f t="shared" si="260"/>
        <v>0</v>
      </c>
      <c r="AS75" s="38">
        <f t="shared" si="34"/>
        <v>0</v>
      </c>
      <c r="AT75" s="38">
        <f t="shared" si="35"/>
        <v>0</v>
      </c>
      <c r="AU75" s="39">
        <f t="shared" si="36"/>
        <v>0</v>
      </c>
      <c r="AV75" s="30">
        <f t="shared" si="37"/>
        <v>0</v>
      </c>
      <c r="AW75" s="40"/>
      <c r="AX75" s="26">
        <f t="shared" si="261"/>
        <v>7399.43</v>
      </c>
      <c r="AY75" s="26">
        <f t="shared" si="262"/>
        <v>594.21</v>
      </c>
      <c r="AZ75" s="27">
        <f t="shared" si="263"/>
        <v>0.16</v>
      </c>
      <c r="BA75" s="23">
        <v>8471.2000000000007</v>
      </c>
      <c r="BB75" s="28">
        <f t="shared" si="276"/>
        <v>765.69320000000016</v>
      </c>
      <c r="BC75" s="28">
        <f t="shared" si="277"/>
        <v>974.1880000000001</v>
      </c>
      <c r="BD75" s="23">
        <f>+'[1]IMSS Sin incremento'!$X$22</f>
        <v>65.320057176255716</v>
      </c>
      <c r="BE75" s="28">
        <f t="shared" si="280"/>
        <v>84.712000000000003</v>
      </c>
      <c r="BF75" s="29">
        <f t="shared" si="278"/>
        <v>6581.286742823745</v>
      </c>
      <c r="BG75" s="41" t="e">
        <f t="shared" si="38"/>
        <v>#N/A</v>
      </c>
      <c r="BH75" s="287"/>
      <c r="BI75" s="323">
        <f>J75+L75+M75+T75+U75+V75+BH75+IMSS!AU72</f>
        <v>0</v>
      </c>
    </row>
    <row r="76" spans="1:61" hidden="1">
      <c r="A76" s="49"/>
      <c r="B76" s="49"/>
      <c r="C76" s="18"/>
      <c r="D76" s="43"/>
      <c r="E76" s="43"/>
      <c r="F76" s="43"/>
      <c r="G76" s="20">
        <f t="shared" si="241"/>
        <v>0</v>
      </c>
      <c r="H76" s="21">
        <f t="shared" si="242"/>
        <v>0</v>
      </c>
      <c r="I76" s="22">
        <v>0</v>
      </c>
      <c r="J76" s="23">
        <f t="shared" si="266"/>
        <v>0</v>
      </c>
      <c r="K76" s="23">
        <f t="shared" si="267"/>
        <v>0</v>
      </c>
      <c r="L76" s="23"/>
      <c r="M76" s="23">
        <f t="shared" si="268"/>
        <v>0</v>
      </c>
      <c r="N76" s="24">
        <v>0</v>
      </c>
      <c r="O76" s="23">
        <v>0</v>
      </c>
      <c r="P76" s="23">
        <v>0</v>
      </c>
      <c r="Q76" s="23">
        <f t="shared" si="246"/>
        <v>0</v>
      </c>
      <c r="R76" s="23">
        <f t="shared" si="247"/>
        <v>0</v>
      </c>
      <c r="S76" s="23">
        <v>0</v>
      </c>
      <c r="T76" s="23">
        <f t="shared" si="269"/>
        <v>0</v>
      </c>
      <c r="U76" s="23">
        <f t="shared" si="249"/>
        <v>0</v>
      </c>
      <c r="V76" s="23">
        <f t="shared" si="270"/>
        <v>0</v>
      </c>
      <c r="W76" s="25">
        <f t="shared" si="271"/>
        <v>0</v>
      </c>
      <c r="X76" s="26" t="e">
        <f t="shared" si="252"/>
        <v>#N/A</v>
      </c>
      <c r="Y76" s="26" t="e">
        <f t="shared" si="253"/>
        <v>#N/A</v>
      </c>
      <c r="Z76" s="27" t="e">
        <f t="shared" si="254"/>
        <v>#N/A</v>
      </c>
      <c r="AA76" s="28" t="e">
        <f t="shared" si="272"/>
        <v>#N/A</v>
      </c>
      <c r="AB76" s="28">
        <f t="shared" si="273"/>
        <v>0</v>
      </c>
      <c r="AC76" s="23">
        <f>+'[1]IMSS con incremento'!$X$8</f>
        <v>108.29845384767125</v>
      </c>
      <c r="AD76" s="28">
        <f t="shared" si="279"/>
        <v>0</v>
      </c>
      <c r="AE76" s="29" t="e">
        <f t="shared" si="274"/>
        <v>#N/A</v>
      </c>
      <c r="AF76" s="30">
        <f t="shared" si="275"/>
        <v>0</v>
      </c>
      <c r="AG76" s="31">
        <f t="shared" si="28"/>
        <v>0</v>
      </c>
      <c r="AH76" s="32">
        <f t="shared" si="29"/>
        <v>2191.2000000000003</v>
      </c>
      <c r="AI76" s="33">
        <f t="shared" si="30"/>
        <v>-2191.2000000000003</v>
      </c>
      <c r="AJ76" s="33">
        <f t="shared" si="31"/>
        <v>-182.49994520547946</v>
      </c>
      <c r="AK76" s="33">
        <f t="shared" si="32"/>
        <v>-182.49994520547946</v>
      </c>
      <c r="AL76" s="34">
        <f t="shared" si="255"/>
        <v>0</v>
      </c>
      <c r="AM76" s="34">
        <f t="shared" si="256"/>
        <v>0</v>
      </c>
      <c r="AN76" s="35">
        <f t="shared" si="257"/>
        <v>0</v>
      </c>
      <c r="AO76" s="36">
        <f t="shared" si="33"/>
        <v>0</v>
      </c>
      <c r="AP76" s="37">
        <f t="shared" si="258"/>
        <v>0</v>
      </c>
      <c r="AQ76" s="36">
        <f t="shared" si="259"/>
        <v>0</v>
      </c>
      <c r="AR76" s="35">
        <f t="shared" si="260"/>
        <v>0</v>
      </c>
      <c r="AS76" s="38">
        <f t="shared" si="34"/>
        <v>0</v>
      </c>
      <c r="AT76" s="38">
        <f t="shared" si="35"/>
        <v>0</v>
      </c>
      <c r="AU76" s="39">
        <f t="shared" si="36"/>
        <v>0</v>
      </c>
      <c r="AV76" s="30">
        <f t="shared" si="37"/>
        <v>0</v>
      </c>
      <c r="AW76" s="40"/>
      <c r="AX76" s="26">
        <f t="shared" si="261"/>
        <v>10298.36</v>
      </c>
      <c r="AY76" s="26">
        <f t="shared" si="262"/>
        <v>1090.6099999999999</v>
      </c>
      <c r="AZ76" s="27">
        <f t="shared" si="263"/>
        <v>0.21359999999999998</v>
      </c>
      <c r="BA76" s="23">
        <v>10358.4</v>
      </c>
      <c r="BB76" s="28">
        <f t="shared" si="276"/>
        <v>1103.4345439999997</v>
      </c>
      <c r="BC76" s="28">
        <f t="shared" si="277"/>
        <v>1191.2160000000001</v>
      </c>
      <c r="BD76" s="23">
        <f>+'[1]IMSS Sin incremento'!$X$8</f>
        <v>85.807879539726017</v>
      </c>
      <c r="BE76" s="28">
        <f t="shared" si="280"/>
        <v>103.584</v>
      </c>
      <c r="BF76" s="29">
        <f t="shared" si="278"/>
        <v>7874.3575764602738</v>
      </c>
      <c r="BG76" s="41" t="e">
        <f t="shared" si="38"/>
        <v>#N/A</v>
      </c>
      <c r="BH76" s="287"/>
      <c r="BI76" s="323">
        <f>J76+L76+M76+T76+U76+V76+BH76+IMSS!AU73</f>
        <v>0</v>
      </c>
    </row>
    <row r="77" spans="1:61" hidden="1">
      <c r="A77" s="49"/>
      <c r="B77" s="49"/>
      <c r="C77" s="18"/>
      <c r="D77" s="43"/>
      <c r="E77" s="43"/>
      <c r="F77" s="43"/>
      <c r="G77" s="20">
        <f t="shared" si="241"/>
        <v>0</v>
      </c>
      <c r="H77" s="21">
        <f t="shared" si="242"/>
        <v>0</v>
      </c>
      <c r="I77" s="22">
        <v>0</v>
      </c>
      <c r="J77" s="23">
        <f t="shared" si="266"/>
        <v>0</v>
      </c>
      <c r="K77" s="23">
        <f t="shared" si="267"/>
        <v>0</v>
      </c>
      <c r="L77" s="23"/>
      <c r="M77" s="23">
        <f t="shared" si="268"/>
        <v>0</v>
      </c>
      <c r="N77" s="23">
        <v>0</v>
      </c>
      <c r="O77" s="23">
        <v>0</v>
      </c>
      <c r="P77" s="23">
        <v>0</v>
      </c>
      <c r="Q77" s="23">
        <f t="shared" si="246"/>
        <v>0</v>
      </c>
      <c r="R77" s="23">
        <f t="shared" si="247"/>
        <v>0</v>
      </c>
      <c r="S77" s="138">
        <v>0</v>
      </c>
      <c r="T77" s="23">
        <f t="shared" si="269"/>
        <v>0</v>
      </c>
      <c r="U77" s="23">
        <f t="shared" si="249"/>
        <v>0</v>
      </c>
      <c r="V77" s="23">
        <f t="shared" si="270"/>
        <v>0</v>
      </c>
      <c r="W77" s="25">
        <f t="shared" si="271"/>
        <v>0</v>
      </c>
      <c r="X77" s="26" t="e">
        <f t="shared" si="252"/>
        <v>#N/A</v>
      </c>
      <c r="Y77" s="26" t="e">
        <f t="shared" si="253"/>
        <v>#N/A</v>
      </c>
      <c r="Z77" s="27" t="e">
        <f t="shared" si="254"/>
        <v>#N/A</v>
      </c>
      <c r="AA77" s="28" t="e">
        <f t="shared" si="272"/>
        <v>#N/A</v>
      </c>
      <c r="AB77" s="28">
        <f t="shared" si="273"/>
        <v>0</v>
      </c>
      <c r="AC77" s="23">
        <f>+'[1]IMSS con incremento'!$X$11</f>
        <v>135.171459340274</v>
      </c>
      <c r="AD77" s="28"/>
      <c r="AE77" s="29" t="e">
        <f t="shared" si="274"/>
        <v>#N/A</v>
      </c>
      <c r="AF77" s="30">
        <f t="shared" si="275"/>
        <v>0</v>
      </c>
      <c r="AG77" s="31">
        <f t="shared" si="28"/>
        <v>0</v>
      </c>
      <c r="AH77" s="32">
        <f t="shared" si="29"/>
        <v>2191.2000000000003</v>
      </c>
      <c r="AI77" s="33">
        <f t="shared" si="30"/>
        <v>-2191.2000000000003</v>
      </c>
      <c r="AJ77" s="33">
        <f t="shared" si="31"/>
        <v>-182.49994520547946</v>
      </c>
      <c r="AK77" s="33">
        <f t="shared" si="32"/>
        <v>-182.49994520547946</v>
      </c>
      <c r="AL77" s="34">
        <f t="shared" si="255"/>
        <v>0</v>
      </c>
      <c r="AM77" s="34">
        <f t="shared" si="256"/>
        <v>0</v>
      </c>
      <c r="AN77" s="35">
        <f t="shared" si="257"/>
        <v>0</v>
      </c>
      <c r="AO77" s="36">
        <f t="shared" si="33"/>
        <v>0</v>
      </c>
      <c r="AP77" s="37">
        <f t="shared" si="258"/>
        <v>0</v>
      </c>
      <c r="AQ77" s="36">
        <f t="shared" si="259"/>
        <v>0</v>
      </c>
      <c r="AR77" s="35">
        <f t="shared" si="260"/>
        <v>0</v>
      </c>
      <c r="AS77" s="38">
        <f t="shared" si="34"/>
        <v>0</v>
      </c>
      <c r="AT77" s="38">
        <f t="shared" si="35"/>
        <v>0</v>
      </c>
      <c r="AU77" s="39">
        <f t="shared" si="36"/>
        <v>0</v>
      </c>
      <c r="AV77" s="30">
        <f t="shared" si="37"/>
        <v>0</v>
      </c>
      <c r="AW77" s="40"/>
      <c r="AX77" s="26">
        <f t="shared" si="261"/>
        <v>10298.36</v>
      </c>
      <c r="AY77" s="26">
        <f t="shared" si="262"/>
        <v>1090.6099999999999</v>
      </c>
      <c r="AZ77" s="27">
        <f t="shared" si="263"/>
        <v>0.21359999999999998</v>
      </c>
      <c r="BA77" s="23">
        <v>12421.2</v>
      </c>
      <c r="BB77" s="28">
        <f t="shared" si="276"/>
        <v>1544.048624</v>
      </c>
      <c r="BC77" s="28">
        <f t="shared" si="277"/>
        <v>1428.4380000000001</v>
      </c>
      <c r="BD77" s="23">
        <f>+'[1]IMSS Sin incremento'!$X$11</f>
        <v>108.20205078356166</v>
      </c>
      <c r="BE77" s="28"/>
      <c r="BF77" s="29">
        <f t="shared" si="278"/>
        <v>9340.5113252164392</v>
      </c>
      <c r="BG77" s="41" t="e">
        <f t="shared" si="38"/>
        <v>#N/A</v>
      </c>
      <c r="BH77" s="287"/>
      <c r="BI77" s="323">
        <f>J77+L77+M77+T77+U77+V77+BH77+IMSS!AU74</f>
        <v>0</v>
      </c>
    </row>
    <row r="78" spans="1:61" hidden="1">
      <c r="A78" s="49"/>
      <c r="B78" s="49"/>
      <c r="C78" s="18"/>
      <c r="D78" s="43"/>
      <c r="E78" s="43"/>
      <c r="F78" s="43"/>
      <c r="G78" s="20">
        <f t="shared" si="241"/>
        <v>0</v>
      </c>
      <c r="H78" s="21">
        <f t="shared" si="242"/>
        <v>0</v>
      </c>
      <c r="I78" s="22">
        <v>0</v>
      </c>
      <c r="J78" s="23">
        <f t="shared" si="266"/>
        <v>0</v>
      </c>
      <c r="K78" s="23">
        <f t="shared" si="267"/>
        <v>0</v>
      </c>
      <c r="L78" s="23"/>
      <c r="M78" s="23">
        <f t="shared" si="268"/>
        <v>0</v>
      </c>
      <c r="N78" s="24">
        <v>0</v>
      </c>
      <c r="O78" s="23">
        <v>0</v>
      </c>
      <c r="P78" s="23">
        <v>0</v>
      </c>
      <c r="Q78" s="23">
        <f t="shared" si="246"/>
        <v>0</v>
      </c>
      <c r="R78" s="23">
        <f t="shared" si="247"/>
        <v>0</v>
      </c>
      <c r="S78" s="23">
        <v>0</v>
      </c>
      <c r="T78" s="23">
        <f t="shared" si="269"/>
        <v>0</v>
      </c>
      <c r="U78" s="23">
        <f t="shared" si="249"/>
        <v>0</v>
      </c>
      <c r="V78" s="23">
        <f t="shared" si="270"/>
        <v>0</v>
      </c>
      <c r="W78" s="25">
        <f t="shared" si="271"/>
        <v>0</v>
      </c>
      <c r="X78" s="26" t="e">
        <f t="shared" si="252"/>
        <v>#N/A</v>
      </c>
      <c r="Y78" s="26" t="e">
        <f t="shared" si="253"/>
        <v>#N/A</v>
      </c>
      <c r="Z78" s="27" t="e">
        <f t="shared" si="254"/>
        <v>#N/A</v>
      </c>
      <c r="AA78" s="28" t="e">
        <f t="shared" si="272"/>
        <v>#N/A</v>
      </c>
      <c r="AB78" s="28">
        <f t="shared" si="273"/>
        <v>0</v>
      </c>
      <c r="AC78" s="23">
        <f>+'[1]IMSS con incremento'!$X$22</f>
        <v>83.713067011506865</v>
      </c>
      <c r="AD78" s="28">
        <f t="shared" ref="AD78:AD83" si="281">(I78*0.01)</f>
        <v>0</v>
      </c>
      <c r="AE78" s="29" t="e">
        <f t="shared" si="274"/>
        <v>#N/A</v>
      </c>
      <c r="AF78" s="30">
        <f t="shared" si="275"/>
        <v>0</v>
      </c>
      <c r="AG78" s="31">
        <f t="shared" si="28"/>
        <v>0</v>
      </c>
      <c r="AH78" s="32">
        <f t="shared" si="29"/>
        <v>2191.2000000000003</v>
      </c>
      <c r="AI78" s="33">
        <f t="shared" si="30"/>
        <v>-2191.2000000000003</v>
      </c>
      <c r="AJ78" s="33">
        <f t="shared" si="31"/>
        <v>-182.49994520547946</v>
      </c>
      <c r="AK78" s="33">
        <f t="shared" si="32"/>
        <v>-182.49994520547946</v>
      </c>
      <c r="AL78" s="34">
        <f t="shared" si="255"/>
        <v>0</v>
      </c>
      <c r="AM78" s="34">
        <f t="shared" si="256"/>
        <v>0</v>
      </c>
      <c r="AN78" s="35">
        <f t="shared" si="257"/>
        <v>0</v>
      </c>
      <c r="AO78" s="36">
        <f t="shared" si="33"/>
        <v>0</v>
      </c>
      <c r="AP78" s="37">
        <f t="shared" si="258"/>
        <v>0</v>
      </c>
      <c r="AQ78" s="36">
        <f t="shared" si="259"/>
        <v>0</v>
      </c>
      <c r="AR78" s="35">
        <f t="shared" si="260"/>
        <v>0</v>
      </c>
      <c r="AS78" s="38">
        <f t="shared" si="34"/>
        <v>0</v>
      </c>
      <c r="AT78" s="38">
        <f t="shared" si="35"/>
        <v>0</v>
      </c>
      <c r="AU78" s="39">
        <f t="shared" si="36"/>
        <v>0</v>
      </c>
      <c r="AV78" s="30">
        <f t="shared" si="37"/>
        <v>0</v>
      </c>
      <c r="AW78" s="40"/>
      <c r="AX78" s="26">
        <f t="shared" si="261"/>
        <v>7399.43</v>
      </c>
      <c r="AY78" s="26">
        <f t="shared" si="262"/>
        <v>594.21</v>
      </c>
      <c r="AZ78" s="27">
        <f t="shared" si="263"/>
        <v>0.16</v>
      </c>
      <c r="BA78" s="23">
        <v>8471.1</v>
      </c>
      <c r="BB78" s="28">
        <f t="shared" si="276"/>
        <v>765.67720000000008</v>
      </c>
      <c r="BC78" s="28">
        <f t="shared" si="277"/>
        <v>974.17650000000003</v>
      </c>
      <c r="BD78" s="23">
        <f>+'[1]IMSS Sin incremento'!$X$22</f>
        <v>65.320057176255716</v>
      </c>
      <c r="BE78" s="28">
        <f t="shared" ref="BE78:BE83" si="282">(BA78*0.01)</f>
        <v>84.710999999999999</v>
      </c>
      <c r="BF78" s="29">
        <f t="shared" si="278"/>
        <v>6581.215242823745</v>
      </c>
      <c r="BG78" s="41" t="e">
        <f t="shared" si="38"/>
        <v>#N/A</v>
      </c>
      <c r="BH78" s="287"/>
      <c r="BI78" s="323">
        <f>J78+L78+M78+T78+U78+V78+BH78+IMSS!AU75</f>
        <v>0</v>
      </c>
    </row>
    <row r="79" spans="1:61" hidden="1">
      <c r="A79" s="49"/>
      <c r="B79" s="49"/>
      <c r="C79" s="18"/>
      <c r="D79" s="43"/>
      <c r="E79" s="43"/>
      <c r="F79" s="43"/>
      <c r="G79" s="20">
        <f t="shared" si="241"/>
        <v>0</v>
      </c>
      <c r="H79" s="21">
        <f t="shared" si="242"/>
        <v>0</v>
      </c>
      <c r="I79" s="22">
        <v>0</v>
      </c>
      <c r="J79" s="23">
        <f t="shared" si="266"/>
        <v>0</v>
      </c>
      <c r="K79" s="23">
        <f t="shared" si="267"/>
        <v>0</v>
      </c>
      <c r="L79" s="23"/>
      <c r="M79" s="23">
        <f t="shared" si="268"/>
        <v>0</v>
      </c>
      <c r="N79" s="23">
        <v>0</v>
      </c>
      <c r="O79" s="23">
        <v>0</v>
      </c>
      <c r="P79" s="23">
        <v>0</v>
      </c>
      <c r="Q79" s="23">
        <f t="shared" si="246"/>
        <v>0</v>
      </c>
      <c r="R79" s="23">
        <f t="shared" si="247"/>
        <v>0</v>
      </c>
      <c r="S79" s="138">
        <v>0</v>
      </c>
      <c r="T79" s="23">
        <f t="shared" si="269"/>
        <v>0</v>
      </c>
      <c r="U79" s="23">
        <f t="shared" si="249"/>
        <v>0</v>
      </c>
      <c r="V79" s="23">
        <f t="shared" si="270"/>
        <v>0</v>
      </c>
      <c r="W79" s="25">
        <f t="shared" si="271"/>
        <v>0</v>
      </c>
      <c r="X79" s="26" t="e">
        <f t="shared" si="252"/>
        <v>#N/A</v>
      </c>
      <c r="Y79" s="26" t="e">
        <f t="shared" si="253"/>
        <v>#N/A</v>
      </c>
      <c r="Z79" s="27" t="e">
        <f t="shared" si="254"/>
        <v>#N/A</v>
      </c>
      <c r="AA79" s="28" t="e">
        <f t="shared" si="272"/>
        <v>#N/A</v>
      </c>
      <c r="AB79" s="28">
        <f t="shared" si="273"/>
        <v>0</v>
      </c>
      <c r="AC79" s="23">
        <f>+'[1]IMSS con incremento'!$X$21</f>
        <v>102.73209120657535</v>
      </c>
      <c r="AD79" s="28">
        <f t="shared" si="281"/>
        <v>0</v>
      </c>
      <c r="AE79" s="29" t="e">
        <f t="shared" si="274"/>
        <v>#N/A</v>
      </c>
      <c r="AF79" s="30">
        <f t="shared" si="275"/>
        <v>0</v>
      </c>
      <c r="AG79" s="31">
        <f t="shared" si="28"/>
        <v>0</v>
      </c>
      <c r="AH79" s="32">
        <f t="shared" si="29"/>
        <v>2191.2000000000003</v>
      </c>
      <c r="AI79" s="33">
        <f t="shared" si="30"/>
        <v>-2191.2000000000003</v>
      </c>
      <c r="AJ79" s="33">
        <f t="shared" si="31"/>
        <v>-182.49994520547946</v>
      </c>
      <c r="AK79" s="33">
        <f t="shared" si="32"/>
        <v>-182.49994520547946</v>
      </c>
      <c r="AL79" s="34">
        <f t="shared" si="255"/>
        <v>0</v>
      </c>
      <c r="AM79" s="34">
        <f t="shared" si="256"/>
        <v>0</v>
      </c>
      <c r="AN79" s="35">
        <f t="shared" si="257"/>
        <v>0</v>
      </c>
      <c r="AO79" s="36">
        <f t="shared" si="33"/>
        <v>0</v>
      </c>
      <c r="AP79" s="37">
        <f t="shared" si="258"/>
        <v>0</v>
      </c>
      <c r="AQ79" s="36">
        <f t="shared" si="259"/>
        <v>0</v>
      </c>
      <c r="AR79" s="35">
        <f t="shared" si="260"/>
        <v>0</v>
      </c>
      <c r="AS79" s="38">
        <f t="shared" si="34"/>
        <v>0</v>
      </c>
      <c r="AT79" s="38">
        <f t="shared" si="35"/>
        <v>0</v>
      </c>
      <c r="AU79" s="39">
        <f t="shared" si="36"/>
        <v>0</v>
      </c>
      <c r="AV79" s="30">
        <f t="shared" si="37"/>
        <v>0</v>
      </c>
      <c r="AW79" s="40"/>
      <c r="AX79" s="26">
        <f t="shared" si="261"/>
        <v>8601.51</v>
      </c>
      <c r="AY79" s="26">
        <f t="shared" si="262"/>
        <v>786.54</v>
      </c>
      <c r="AZ79" s="27">
        <f t="shared" si="263"/>
        <v>0.17920000000000003</v>
      </c>
      <c r="BA79" s="23">
        <v>9053.1</v>
      </c>
      <c r="BB79" s="28">
        <f t="shared" si="276"/>
        <v>867.46492799999999</v>
      </c>
      <c r="BC79" s="28">
        <f t="shared" si="277"/>
        <v>1041.1065000000001</v>
      </c>
      <c r="BD79" s="23">
        <f>+'[1]IMSS Sin incremento'!$X$21</f>
        <v>81.169244005479456</v>
      </c>
      <c r="BE79" s="28">
        <f t="shared" si="282"/>
        <v>90.531000000000006</v>
      </c>
      <c r="BF79" s="29">
        <f t="shared" si="278"/>
        <v>6972.8283279945208</v>
      </c>
      <c r="BG79" s="41" t="e">
        <f t="shared" si="38"/>
        <v>#N/A</v>
      </c>
      <c r="BH79" s="287"/>
      <c r="BI79" s="323">
        <f>J79+L79+M79+T79+U79+V79+BH79+IMSS!AU76</f>
        <v>0</v>
      </c>
    </row>
    <row r="80" spans="1:61" hidden="1">
      <c r="A80" s="49"/>
      <c r="B80" s="49"/>
      <c r="C80" s="18"/>
      <c r="D80" s="43"/>
      <c r="E80" s="43"/>
      <c r="F80" s="43"/>
      <c r="G80" s="20">
        <f t="shared" si="241"/>
        <v>0</v>
      </c>
      <c r="H80" s="21">
        <f t="shared" si="242"/>
        <v>0</v>
      </c>
      <c r="I80" s="22">
        <v>0</v>
      </c>
      <c r="J80" s="23">
        <f t="shared" si="266"/>
        <v>0</v>
      </c>
      <c r="K80" s="23">
        <f t="shared" si="267"/>
        <v>0</v>
      </c>
      <c r="L80" s="23"/>
      <c r="M80" s="23">
        <f t="shared" si="268"/>
        <v>0</v>
      </c>
      <c r="N80" s="24">
        <v>0</v>
      </c>
      <c r="O80" s="23">
        <v>0</v>
      </c>
      <c r="P80" s="23">
        <v>0</v>
      </c>
      <c r="Q80" s="23">
        <f t="shared" si="246"/>
        <v>0</v>
      </c>
      <c r="R80" s="23">
        <f t="shared" si="247"/>
        <v>0</v>
      </c>
      <c r="S80" s="23">
        <v>0</v>
      </c>
      <c r="T80" s="23">
        <f t="shared" si="269"/>
        <v>0</v>
      </c>
      <c r="U80" s="23">
        <f t="shared" si="249"/>
        <v>0</v>
      </c>
      <c r="V80" s="23">
        <f t="shared" si="270"/>
        <v>0</v>
      </c>
      <c r="W80" s="25">
        <f t="shared" si="271"/>
        <v>0</v>
      </c>
      <c r="X80" s="26" t="e">
        <f t="shared" si="252"/>
        <v>#N/A</v>
      </c>
      <c r="Y80" s="26" t="e">
        <f t="shared" si="253"/>
        <v>#N/A</v>
      </c>
      <c r="Z80" s="27" t="e">
        <f t="shared" si="254"/>
        <v>#N/A</v>
      </c>
      <c r="AA80" s="28" t="e">
        <f t="shared" si="272"/>
        <v>#N/A</v>
      </c>
      <c r="AB80" s="28">
        <f t="shared" si="273"/>
        <v>0</v>
      </c>
      <c r="AC80" s="23">
        <f>+'[1]IMSS con incremento'!$X$14</f>
        <v>81.906286937424682</v>
      </c>
      <c r="AD80" s="28">
        <f t="shared" si="281"/>
        <v>0</v>
      </c>
      <c r="AE80" s="29" t="e">
        <f t="shared" si="274"/>
        <v>#N/A</v>
      </c>
      <c r="AF80" s="30">
        <f t="shared" si="275"/>
        <v>0</v>
      </c>
      <c r="AG80" s="31">
        <f t="shared" si="28"/>
        <v>0</v>
      </c>
      <c r="AH80" s="32">
        <f t="shared" si="29"/>
        <v>2191.2000000000003</v>
      </c>
      <c r="AI80" s="33">
        <f t="shared" si="30"/>
        <v>-2191.2000000000003</v>
      </c>
      <c r="AJ80" s="33">
        <f t="shared" si="31"/>
        <v>-182.49994520547946</v>
      </c>
      <c r="AK80" s="33">
        <f t="shared" si="32"/>
        <v>-182.49994520547946</v>
      </c>
      <c r="AL80" s="34">
        <f t="shared" si="255"/>
        <v>0</v>
      </c>
      <c r="AM80" s="34">
        <f t="shared" si="256"/>
        <v>0</v>
      </c>
      <c r="AN80" s="35">
        <f t="shared" si="257"/>
        <v>0</v>
      </c>
      <c r="AO80" s="36">
        <f t="shared" si="33"/>
        <v>0</v>
      </c>
      <c r="AP80" s="37">
        <f t="shared" si="258"/>
        <v>0</v>
      </c>
      <c r="AQ80" s="36">
        <f t="shared" si="259"/>
        <v>0</v>
      </c>
      <c r="AR80" s="35">
        <f t="shared" si="260"/>
        <v>0</v>
      </c>
      <c r="AS80" s="38">
        <f t="shared" si="34"/>
        <v>0</v>
      </c>
      <c r="AT80" s="38">
        <f t="shared" si="35"/>
        <v>0</v>
      </c>
      <c r="AU80" s="39">
        <f t="shared" si="36"/>
        <v>0</v>
      </c>
      <c r="AV80" s="30">
        <f t="shared" si="37"/>
        <v>0</v>
      </c>
      <c r="AW80" s="40"/>
      <c r="AX80" s="26">
        <f t="shared" si="261"/>
        <v>7399.43</v>
      </c>
      <c r="AY80" s="26">
        <f t="shared" si="262"/>
        <v>594.21</v>
      </c>
      <c r="AZ80" s="27">
        <f t="shared" si="263"/>
        <v>0.16</v>
      </c>
      <c r="BA80" s="23">
        <v>7586.76</v>
      </c>
      <c r="BB80" s="28">
        <f t="shared" si="276"/>
        <v>624.18280000000004</v>
      </c>
      <c r="BC80" s="28">
        <f t="shared" si="277"/>
        <v>872.4774000000001</v>
      </c>
      <c r="BD80" s="23">
        <f>+'[1]IMSS Sin incremento'!$X$14</f>
        <v>63.814407114520556</v>
      </c>
      <c r="BE80" s="28">
        <f t="shared" si="282"/>
        <v>75.86760000000001</v>
      </c>
      <c r="BF80" s="29">
        <f t="shared" si="278"/>
        <v>5950.4177928854797</v>
      </c>
      <c r="BG80" s="41" t="e">
        <f t="shared" si="38"/>
        <v>#N/A</v>
      </c>
      <c r="BH80" s="287"/>
      <c r="BI80" s="323">
        <f>J80+L80+M80+T80+U80+V80+BH80+IMSS!AU77</f>
        <v>0</v>
      </c>
    </row>
    <row r="81" spans="1:16355" hidden="1">
      <c r="A81" s="49"/>
      <c r="B81" s="49"/>
      <c r="C81" s="18"/>
      <c r="D81" s="43"/>
      <c r="E81" s="43"/>
      <c r="F81" s="43"/>
      <c r="G81" s="20">
        <f t="shared" si="241"/>
        <v>0</v>
      </c>
      <c r="H81" s="21">
        <f t="shared" si="242"/>
        <v>0</v>
      </c>
      <c r="I81" s="22">
        <v>0</v>
      </c>
      <c r="J81" s="23">
        <f t="shared" si="266"/>
        <v>0</v>
      </c>
      <c r="K81" s="23">
        <f t="shared" si="267"/>
        <v>0</v>
      </c>
      <c r="L81" s="23"/>
      <c r="M81" s="23">
        <f t="shared" si="268"/>
        <v>0</v>
      </c>
      <c r="N81" s="23">
        <v>0</v>
      </c>
      <c r="O81" s="23">
        <v>0</v>
      </c>
      <c r="P81" s="23">
        <v>0</v>
      </c>
      <c r="Q81" s="23">
        <f t="shared" si="246"/>
        <v>0</v>
      </c>
      <c r="R81" s="23">
        <f t="shared" si="247"/>
        <v>0</v>
      </c>
      <c r="S81" s="138">
        <v>0</v>
      </c>
      <c r="T81" s="23">
        <f t="shared" si="269"/>
        <v>0</v>
      </c>
      <c r="U81" s="23">
        <f t="shared" si="249"/>
        <v>0</v>
      </c>
      <c r="V81" s="23">
        <f t="shared" si="270"/>
        <v>0</v>
      </c>
      <c r="W81" s="25">
        <f t="shared" si="271"/>
        <v>0</v>
      </c>
      <c r="X81" s="26" t="e">
        <f t="shared" si="252"/>
        <v>#N/A</v>
      </c>
      <c r="Y81" s="26" t="e">
        <f t="shared" si="253"/>
        <v>#N/A</v>
      </c>
      <c r="Z81" s="27" t="e">
        <f t="shared" si="254"/>
        <v>#N/A</v>
      </c>
      <c r="AA81" s="28" t="e">
        <f t="shared" si="272"/>
        <v>#N/A</v>
      </c>
      <c r="AB81" s="28">
        <f t="shared" si="273"/>
        <v>0</v>
      </c>
      <c r="AC81" s="23">
        <f>+'[1]IMSS con incremento'!$X$23</f>
        <v>95.319214283835635</v>
      </c>
      <c r="AD81" s="28">
        <f t="shared" si="281"/>
        <v>0</v>
      </c>
      <c r="AE81" s="29" t="e">
        <f t="shared" si="274"/>
        <v>#N/A</v>
      </c>
      <c r="AF81" s="30">
        <f t="shared" si="275"/>
        <v>0</v>
      </c>
      <c r="AG81" s="31">
        <f t="shared" si="28"/>
        <v>0</v>
      </c>
      <c r="AH81" s="32">
        <f t="shared" si="29"/>
        <v>2191.2000000000003</v>
      </c>
      <c r="AI81" s="33">
        <f t="shared" si="30"/>
        <v>-2191.2000000000003</v>
      </c>
      <c r="AJ81" s="33">
        <f t="shared" si="31"/>
        <v>-182.49994520547946</v>
      </c>
      <c r="AK81" s="33">
        <f t="shared" si="32"/>
        <v>-182.49994520547946</v>
      </c>
      <c r="AL81" s="34">
        <f t="shared" si="255"/>
        <v>0</v>
      </c>
      <c r="AM81" s="34">
        <f t="shared" si="256"/>
        <v>0</v>
      </c>
      <c r="AN81" s="35">
        <f t="shared" si="257"/>
        <v>0</v>
      </c>
      <c r="AO81" s="36">
        <f t="shared" si="33"/>
        <v>0</v>
      </c>
      <c r="AP81" s="37">
        <f t="shared" si="258"/>
        <v>0</v>
      </c>
      <c r="AQ81" s="36">
        <f t="shared" si="259"/>
        <v>0</v>
      </c>
      <c r="AR81" s="35">
        <f t="shared" si="260"/>
        <v>0</v>
      </c>
      <c r="AS81" s="38">
        <f t="shared" si="34"/>
        <v>0</v>
      </c>
      <c r="AT81" s="38">
        <f t="shared" si="35"/>
        <v>0</v>
      </c>
      <c r="AU81" s="39">
        <f t="shared" si="36"/>
        <v>0</v>
      </c>
      <c r="AV81" s="30">
        <f t="shared" si="37"/>
        <v>0</v>
      </c>
      <c r="AW81" s="40"/>
      <c r="AX81" s="26">
        <f t="shared" si="261"/>
        <v>8601.51</v>
      </c>
      <c r="AY81" s="26">
        <f t="shared" si="262"/>
        <v>786.54</v>
      </c>
      <c r="AZ81" s="27">
        <f t="shared" si="263"/>
        <v>0.17920000000000003</v>
      </c>
      <c r="BA81" s="23">
        <v>9362.1</v>
      </c>
      <c r="BB81" s="28">
        <f t="shared" si="276"/>
        <v>922.83772799999997</v>
      </c>
      <c r="BC81" s="28">
        <f t="shared" si="277"/>
        <v>1076.6415000000002</v>
      </c>
      <c r="BD81" s="23">
        <f>+'[1]IMSS Sin incremento'!$X$23</f>
        <v>74.991846569863014</v>
      </c>
      <c r="BE81" s="28">
        <f t="shared" si="282"/>
        <v>93.621000000000009</v>
      </c>
      <c r="BF81" s="29">
        <f t="shared" si="278"/>
        <v>7194.0079254301372</v>
      </c>
      <c r="BG81" s="41" t="e">
        <f t="shared" si="38"/>
        <v>#N/A</v>
      </c>
      <c r="BH81" s="287"/>
      <c r="BI81" s="323">
        <f>J81+L81+M81+T81+U81+V81+BH81+IMSS!AU78</f>
        <v>0</v>
      </c>
    </row>
    <row r="82" spans="1:16355" hidden="1">
      <c r="A82" s="49"/>
      <c r="B82" s="49"/>
      <c r="C82" s="18"/>
      <c r="D82" s="43"/>
      <c r="E82" s="43"/>
      <c r="F82" s="43"/>
      <c r="G82" s="20">
        <f t="shared" si="241"/>
        <v>0</v>
      </c>
      <c r="H82" s="21">
        <f t="shared" si="242"/>
        <v>0</v>
      </c>
      <c r="I82" s="22">
        <v>0</v>
      </c>
      <c r="J82" s="23">
        <f t="shared" si="266"/>
        <v>0</v>
      </c>
      <c r="K82" s="23">
        <f t="shared" si="267"/>
        <v>0</v>
      </c>
      <c r="L82" s="23"/>
      <c r="M82" s="23">
        <f t="shared" si="268"/>
        <v>0</v>
      </c>
      <c r="N82" s="24">
        <v>0</v>
      </c>
      <c r="O82" s="23">
        <v>0</v>
      </c>
      <c r="P82" s="23">
        <v>0</v>
      </c>
      <c r="Q82" s="23">
        <f t="shared" si="246"/>
        <v>0</v>
      </c>
      <c r="R82" s="23">
        <f t="shared" si="247"/>
        <v>0</v>
      </c>
      <c r="S82" s="23">
        <v>0</v>
      </c>
      <c r="T82" s="23">
        <f t="shared" si="269"/>
        <v>0</v>
      </c>
      <c r="U82" s="23">
        <f t="shared" si="249"/>
        <v>0</v>
      </c>
      <c r="V82" s="23">
        <f t="shared" si="270"/>
        <v>0</v>
      </c>
      <c r="W82" s="25">
        <f t="shared" si="271"/>
        <v>0</v>
      </c>
      <c r="X82" s="26" t="e">
        <f t="shared" si="252"/>
        <v>#N/A</v>
      </c>
      <c r="Y82" s="26" t="e">
        <f t="shared" si="253"/>
        <v>#N/A</v>
      </c>
      <c r="Z82" s="27" t="e">
        <f t="shared" si="254"/>
        <v>#N/A</v>
      </c>
      <c r="AA82" s="28" t="e">
        <f t="shared" si="272"/>
        <v>#N/A</v>
      </c>
      <c r="AB82" s="28">
        <f t="shared" si="273"/>
        <v>0</v>
      </c>
      <c r="AC82" s="23">
        <f>+'[1]IMSS con incremento'!$X$21</f>
        <v>102.73209120657535</v>
      </c>
      <c r="AD82" s="28">
        <f t="shared" si="281"/>
        <v>0</v>
      </c>
      <c r="AE82" s="29" t="e">
        <f t="shared" si="274"/>
        <v>#N/A</v>
      </c>
      <c r="AF82" s="30">
        <f t="shared" si="275"/>
        <v>0</v>
      </c>
      <c r="AG82" s="31">
        <f t="shared" si="28"/>
        <v>0</v>
      </c>
      <c r="AH82" s="32">
        <f t="shared" si="29"/>
        <v>2191.2000000000003</v>
      </c>
      <c r="AI82" s="33">
        <f t="shared" si="30"/>
        <v>-2191.2000000000003</v>
      </c>
      <c r="AJ82" s="33">
        <f t="shared" si="31"/>
        <v>-182.49994520547946</v>
      </c>
      <c r="AK82" s="33">
        <f t="shared" si="32"/>
        <v>-182.49994520547946</v>
      </c>
      <c r="AL82" s="34">
        <f t="shared" si="255"/>
        <v>0</v>
      </c>
      <c r="AM82" s="34">
        <f t="shared" si="256"/>
        <v>0</v>
      </c>
      <c r="AN82" s="35">
        <f t="shared" si="257"/>
        <v>0</v>
      </c>
      <c r="AO82" s="36">
        <f t="shared" si="33"/>
        <v>0</v>
      </c>
      <c r="AP82" s="37">
        <f t="shared" si="258"/>
        <v>0</v>
      </c>
      <c r="AQ82" s="36">
        <f t="shared" si="259"/>
        <v>0</v>
      </c>
      <c r="AR82" s="35">
        <f t="shared" si="260"/>
        <v>0</v>
      </c>
      <c r="AS82" s="38">
        <f t="shared" si="34"/>
        <v>0</v>
      </c>
      <c r="AT82" s="38">
        <f t="shared" si="35"/>
        <v>0</v>
      </c>
      <c r="AU82" s="39">
        <f t="shared" si="36"/>
        <v>0</v>
      </c>
      <c r="AV82" s="30">
        <f t="shared" si="37"/>
        <v>0</v>
      </c>
      <c r="AW82" s="40"/>
      <c r="AX82" s="26">
        <f t="shared" si="261"/>
        <v>8601.51</v>
      </c>
      <c r="AY82" s="26">
        <f t="shared" si="262"/>
        <v>786.54</v>
      </c>
      <c r="AZ82" s="27">
        <f t="shared" si="263"/>
        <v>0.17920000000000003</v>
      </c>
      <c r="BA82" s="23">
        <v>9053.1</v>
      </c>
      <c r="BB82" s="28">
        <f t="shared" si="276"/>
        <v>867.46492799999999</v>
      </c>
      <c r="BC82" s="28">
        <f t="shared" si="277"/>
        <v>1041.1065000000001</v>
      </c>
      <c r="BD82" s="23">
        <f>+'[1]IMSS Sin incremento'!$X$21</f>
        <v>81.169244005479456</v>
      </c>
      <c r="BE82" s="28">
        <f t="shared" si="282"/>
        <v>90.531000000000006</v>
      </c>
      <c r="BF82" s="29">
        <f t="shared" si="278"/>
        <v>6972.8283279945208</v>
      </c>
      <c r="BG82" s="41" t="e">
        <f t="shared" si="38"/>
        <v>#N/A</v>
      </c>
      <c r="BH82" s="287"/>
      <c r="BI82" s="323">
        <f>J82+L82+M82+T82+U82+V82+BH82+IMSS!AU79</f>
        <v>0</v>
      </c>
    </row>
    <row r="83" spans="1:16355" hidden="1">
      <c r="A83" s="49"/>
      <c r="B83" s="49"/>
      <c r="C83" s="18"/>
      <c r="D83" s="43"/>
      <c r="E83" s="43"/>
      <c r="F83" s="43"/>
      <c r="G83" s="20">
        <f t="shared" si="241"/>
        <v>0</v>
      </c>
      <c r="H83" s="21">
        <f t="shared" si="242"/>
        <v>0</v>
      </c>
      <c r="I83" s="22">
        <v>0</v>
      </c>
      <c r="J83" s="23">
        <f t="shared" si="266"/>
        <v>0</v>
      </c>
      <c r="K83" s="23">
        <f t="shared" si="267"/>
        <v>0</v>
      </c>
      <c r="L83" s="23"/>
      <c r="M83" s="23">
        <f t="shared" si="268"/>
        <v>0</v>
      </c>
      <c r="N83" s="23">
        <v>0</v>
      </c>
      <c r="O83" s="23">
        <v>0</v>
      </c>
      <c r="P83" s="23">
        <v>0</v>
      </c>
      <c r="Q83" s="23">
        <f t="shared" si="246"/>
        <v>0</v>
      </c>
      <c r="R83" s="23">
        <f t="shared" si="247"/>
        <v>0</v>
      </c>
      <c r="S83" s="138">
        <v>0</v>
      </c>
      <c r="T83" s="23">
        <f t="shared" si="269"/>
        <v>0</v>
      </c>
      <c r="U83" s="23">
        <f t="shared" si="249"/>
        <v>0</v>
      </c>
      <c r="V83" s="23">
        <f t="shared" si="270"/>
        <v>0</v>
      </c>
      <c r="W83" s="25">
        <f t="shared" si="271"/>
        <v>0</v>
      </c>
      <c r="X83" s="26" t="e">
        <f t="shared" si="252"/>
        <v>#N/A</v>
      </c>
      <c r="Y83" s="26" t="e">
        <f t="shared" si="253"/>
        <v>#N/A</v>
      </c>
      <c r="Z83" s="27" t="e">
        <f t="shared" si="254"/>
        <v>#N/A</v>
      </c>
      <c r="AA83" s="28" t="e">
        <f t="shared" si="272"/>
        <v>#N/A</v>
      </c>
      <c r="AB83" s="28">
        <f t="shared" si="273"/>
        <v>0</v>
      </c>
      <c r="AC83" s="23">
        <f>+'[1]IMSS con incremento'!$X$24</f>
        <v>82.332158255342478</v>
      </c>
      <c r="AD83" s="28">
        <f t="shared" si="281"/>
        <v>0</v>
      </c>
      <c r="AE83" s="29" t="e">
        <f t="shared" si="274"/>
        <v>#N/A</v>
      </c>
      <c r="AF83" s="30">
        <f t="shared" si="275"/>
        <v>0</v>
      </c>
      <c r="AG83" s="31">
        <f>(AF83/30*50)</f>
        <v>0</v>
      </c>
      <c r="AH83" s="32">
        <f t="shared" si="29"/>
        <v>2191.2000000000003</v>
      </c>
      <c r="AI83" s="33">
        <f>+AG83-AH83</f>
        <v>-2191.2000000000003</v>
      </c>
      <c r="AJ83" s="33">
        <f>(+AI83/365)*30.4</f>
        <v>-182.49994520547946</v>
      </c>
      <c r="AK83" s="33">
        <f>+AF83+AJ83</f>
        <v>-182.49994520547946</v>
      </c>
      <c r="AL83" s="34">
        <f t="shared" si="255"/>
        <v>0</v>
      </c>
      <c r="AM83" s="34">
        <f t="shared" si="256"/>
        <v>0</v>
      </c>
      <c r="AN83" s="35">
        <f t="shared" si="257"/>
        <v>0</v>
      </c>
      <c r="AO83" s="36">
        <f>+(AK83-AL83)*AN83+AM83</f>
        <v>0</v>
      </c>
      <c r="AP83" s="37">
        <f t="shared" si="258"/>
        <v>0</v>
      </c>
      <c r="AQ83" s="36">
        <f t="shared" si="259"/>
        <v>0</v>
      </c>
      <c r="AR83" s="35">
        <f t="shared" si="260"/>
        <v>0</v>
      </c>
      <c r="AS83" s="38">
        <f>+(AF83-AP83)*AR83+AQ83</f>
        <v>0</v>
      </c>
      <c r="AT83" s="38">
        <f>+AO83-AS83</f>
        <v>0</v>
      </c>
      <c r="AU83" s="39">
        <f>+AT83/AJ83</f>
        <v>0</v>
      </c>
      <c r="AV83" s="30">
        <f>+AI83*AU83</f>
        <v>0</v>
      </c>
      <c r="AW83" s="40"/>
      <c r="AX83" s="26">
        <f t="shared" si="261"/>
        <v>7399.43</v>
      </c>
      <c r="AY83" s="26">
        <f t="shared" si="262"/>
        <v>594.21</v>
      </c>
      <c r="AZ83" s="27">
        <f t="shared" si="263"/>
        <v>0.16</v>
      </c>
      <c r="BA83" s="23">
        <v>8365.2000000000007</v>
      </c>
      <c r="BB83" s="28">
        <f t="shared" si="276"/>
        <v>748.73320000000012</v>
      </c>
      <c r="BC83" s="28">
        <f t="shared" si="277"/>
        <v>961.99800000000016</v>
      </c>
      <c r="BD83" s="23">
        <f>+'[1]IMSS Sin incremento'!$X$24</f>
        <v>64.169299879452069</v>
      </c>
      <c r="BE83" s="28">
        <f t="shared" si="282"/>
        <v>83.652000000000015</v>
      </c>
      <c r="BF83" s="29">
        <f t="shared" si="278"/>
        <v>6506.6475001205472</v>
      </c>
      <c r="BG83" s="41" t="e">
        <f t="shared" si="38"/>
        <v>#N/A</v>
      </c>
      <c r="BH83" s="287"/>
      <c r="BI83" s="323">
        <f>J83+L83+M83+T83+U83+V83+BH83+IMSS!AU80</f>
        <v>0</v>
      </c>
    </row>
    <row r="84" spans="1:16355" hidden="1">
      <c r="A84" s="50"/>
      <c r="B84" s="50"/>
      <c r="C84" s="18"/>
      <c r="D84" s="43"/>
      <c r="E84" s="43"/>
      <c r="F84" s="43"/>
      <c r="G84" s="20">
        <f t="shared" si="241"/>
        <v>0</v>
      </c>
      <c r="H84" s="21">
        <f t="shared" si="242"/>
        <v>0</v>
      </c>
      <c r="I84" s="22">
        <v>0</v>
      </c>
      <c r="J84" s="23">
        <f t="shared" ref="J84:J94" si="283">+I84*7</f>
        <v>0</v>
      </c>
      <c r="K84" s="23">
        <f>(I84/30*6)</f>
        <v>0</v>
      </c>
      <c r="L84" s="23"/>
      <c r="M84" s="23">
        <f t="shared" ref="M84:M94" si="284">(I84/30*29)</f>
        <v>0</v>
      </c>
      <c r="N84" s="24">
        <v>0</v>
      </c>
      <c r="O84" s="23">
        <v>0</v>
      </c>
      <c r="P84" s="23">
        <v>0</v>
      </c>
      <c r="Q84" s="23">
        <f t="shared" si="246"/>
        <v>0</v>
      </c>
      <c r="R84" s="23">
        <f t="shared" si="247"/>
        <v>0</v>
      </c>
      <c r="S84" s="23">
        <v>0</v>
      </c>
      <c r="T84" s="23"/>
      <c r="U84" s="23">
        <f t="shared" si="249"/>
        <v>0</v>
      </c>
      <c r="V84" s="23"/>
      <c r="W84" s="25">
        <f t="shared" si="271"/>
        <v>0</v>
      </c>
      <c r="X84" s="26" t="e">
        <f t="shared" si="252"/>
        <v>#N/A</v>
      </c>
      <c r="Y84" s="26" t="e">
        <f t="shared" si="253"/>
        <v>#N/A</v>
      </c>
      <c r="Z84" s="27" t="e">
        <f t="shared" si="254"/>
        <v>#N/A</v>
      </c>
      <c r="AA84" s="28" t="e">
        <f t="shared" si="272"/>
        <v>#N/A</v>
      </c>
      <c r="AB84" s="28"/>
      <c r="AC84" s="23">
        <f>+'[1]IMSS con incremento'!$X$21</f>
        <v>102.73209120657535</v>
      </c>
      <c r="AD84" s="28"/>
      <c r="AE84" s="29" t="e">
        <f t="shared" si="274"/>
        <v>#N/A</v>
      </c>
      <c r="AF84" s="30">
        <f t="shared" si="275"/>
        <v>0</v>
      </c>
      <c r="AG84" s="31">
        <f t="shared" ref="AG84:AG94" si="285">(AF84/30*50)</f>
        <v>0</v>
      </c>
      <c r="AH84" s="32">
        <f t="shared" si="29"/>
        <v>2191.2000000000003</v>
      </c>
      <c r="AI84" s="33">
        <f t="shared" ref="AI84:AI94" si="286">+AG84-AH84</f>
        <v>-2191.2000000000003</v>
      </c>
      <c r="AJ84" s="33">
        <f t="shared" ref="AJ84:AJ94" si="287">(+AI84/365)*30.4</f>
        <v>-182.49994520547946</v>
      </c>
      <c r="AK84" s="33">
        <f t="shared" ref="AK84:AK94" si="288">+AF84+AJ84</f>
        <v>-182.49994520547946</v>
      </c>
      <c r="AL84" s="34">
        <f t="shared" si="255"/>
        <v>0</v>
      </c>
      <c r="AM84" s="34">
        <f t="shared" si="256"/>
        <v>0</v>
      </c>
      <c r="AN84" s="35">
        <f t="shared" si="257"/>
        <v>0</v>
      </c>
      <c r="AO84" s="36">
        <f t="shared" ref="AO84:AO94" si="289">+(AK84-AL84)*AN84+AM84</f>
        <v>0</v>
      </c>
      <c r="AP84" s="37">
        <f t="shared" si="258"/>
        <v>0</v>
      </c>
      <c r="AQ84" s="36">
        <f t="shared" si="259"/>
        <v>0</v>
      </c>
      <c r="AR84" s="35">
        <f t="shared" si="260"/>
        <v>0</v>
      </c>
      <c r="AS84" s="38">
        <f t="shared" ref="AS84:AS94" si="290">+(AF84-AP84)*AR84+AQ84</f>
        <v>0</v>
      </c>
      <c r="AT84" s="38">
        <f t="shared" ref="AT84:AT94" si="291">+AO84-AS84</f>
        <v>0</v>
      </c>
      <c r="AU84" s="39">
        <f t="shared" ref="AU84:AU94" si="292">+AT84/AJ84</f>
        <v>0</v>
      </c>
      <c r="AV84" s="30">
        <f t="shared" ref="AV84:AV94" si="293">+AI84*AU84</f>
        <v>0</v>
      </c>
      <c r="AW84" s="40"/>
      <c r="AX84" s="26">
        <f t="shared" si="261"/>
        <v>8601.51</v>
      </c>
      <c r="AY84" s="26">
        <f t="shared" si="262"/>
        <v>786.54</v>
      </c>
      <c r="AZ84" s="27">
        <f t="shared" si="263"/>
        <v>0.17920000000000003</v>
      </c>
      <c r="BA84" s="23">
        <v>9053.1</v>
      </c>
      <c r="BB84" s="28">
        <f t="shared" si="276"/>
        <v>867.46492799999999</v>
      </c>
      <c r="BC84" s="28"/>
      <c r="BD84" s="23">
        <f>+'[1]IMSS Sin incremento'!$X$21</f>
        <v>81.169244005479456</v>
      </c>
      <c r="BE84" s="28"/>
      <c r="BF84" s="29">
        <f t="shared" si="278"/>
        <v>8104.4658279945206</v>
      </c>
      <c r="BG84" s="41" t="e">
        <f t="shared" si="38"/>
        <v>#N/A</v>
      </c>
      <c r="BH84" s="287"/>
      <c r="BI84" s="323">
        <f>J84+L84+M84+T84+U84+V84+BH84+IMSS!AU81</f>
        <v>0</v>
      </c>
    </row>
    <row r="85" spans="1:16355" hidden="1">
      <c r="A85" s="50"/>
      <c r="B85" s="50"/>
      <c r="C85" s="18"/>
      <c r="D85" s="43"/>
      <c r="E85" s="43"/>
      <c r="F85" s="43"/>
      <c r="G85" s="20">
        <f t="shared" si="241"/>
        <v>0</v>
      </c>
      <c r="H85" s="21">
        <f t="shared" si="242"/>
        <v>0</v>
      </c>
      <c r="I85" s="22">
        <v>0</v>
      </c>
      <c r="J85" s="23">
        <f t="shared" si="283"/>
        <v>0</v>
      </c>
      <c r="K85" s="23">
        <f t="shared" ref="K85:K94" si="294">(I85/30*6)</f>
        <v>0</v>
      </c>
      <c r="L85" s="23"/>
      <c r="M85" s="23">
        <f t="shared" si="284"/>
        <v>0</v>
      </c>
      <c r="N85" s="23">
        <v>0</v>
      </c>
      <c r="O85" s="23">
        <v>0</v>
      </c>
      <c r="P85" s="23">
        <v>0</v>
      </c>
      <c r="Q85" s="23">
        <f t="shared" si="246"/>
        <v>0</v>
      </c>
      <c r="R85" s="23">
        <f t="shared" si="247"/>
        <v>0</v>
      </c>
      <c r="S85" s="138">
        <v>0</v>
      </c>
      <c r="T85" s="23"/>
      <c r="U85" s="23">
        <f t="shared" si="249"/>
        <v>0</v>
      </c>
      <c r="V85" s="23"/>
      <c r="W85" s="25">
        <f t="shared" si="271"/>
        <v>0</v>
      </c>
      <c r="X85" s="26" t="e">
        <f t="shared" ref="X85:X115" si="295">VLOOKUP(I85,$AF$164:$AI$173,1)</f>
        <v>#N/A</v>
      </c>
      <c r="Y85" s="26" t="e">
        <f t="shared" ref="Y85:Y115" si="296">VLOOKUP(I85,$AF$164:$AI$173,3)</f>
        <v>#N/A</v>
      </c>
      <c r="Z85" s="27" t="e">
        <f t="shared" ref="Z85:Z115" si="297">VLOOKUP(I85,$AF$164:$AI$173,4)</f>
        <v>#N/A</v>
      </c>
      <c r="AA85" s="28" t="e">
        <f t="shared" si="272"/>
        <v>#N/A</v>
      </c>
      <c r="AB85" s="28"/>
      <c r="AC85" s="23">
        <f>+'[1]IMSS con incremento'!$X$21</f>
        <v>102.73209120657535</v>
      </c>
      <c r="AD85" s="28"/>
      <c r="AE85" s="29" t="e">
        <f t="shared" si="274"/>
        <v>#N/A</v>
      </c>
      <c r="AF85" s="30">
        <f t="shared" si="275"/>
        <v>0</v>
      </c>
      <c r="AG85" s="31">
        <f t="shared" si="285"/>
        <v>0</v>
      </c>
      <c r="AH85" s="32">
        <f t="shared" si="29"/>
        <v>2191.2000000000003</v>
      </c>
      <c r="AI85" s="33">
        <f t="shared" si="286"/>
        <v>-2191.2000000000003</v>
      </c>
      <c r="AJ85" s="33">
        <f t="shared" si="287"/>
        <v>-182.49994520547946</v>
      </c>
      <c r="AK85" s="33">
        <f t="shared" si="288"/>
        <v>-182.49994520547946</v>
      </c>
      <c r="AL85" s="34">
        <f t="shared" ref="AL85:AL115" si="298">IF(AG85&gt;0,VLOOKUP(AK85,$AF$164:$AI$173,1),0)</f>
        <v>0</v>
      </c>
      <c r="AM85" s="34">
        <f t="shared" ref="AM85:AM115" si="299">IF(AG85&gt;0,VLOOKUP(AK85,$AF$164:$AI$173,3),0)</f>
        <v>0</v>
      </c>
      <c r="AN85" s="35">
        <f t="shared" ref="AN85:AN115" si="300">IF(AI85&gt;0,VLOOKUP(AK85,$AF$164:$AI$173,4),0)</f>
        <v>0</v>
      </c>
      <c r="AO85" s="36">
        <f t="shared" si="289"/>
        <v>0</v>
      </c>
      <c r="AP85" s="37">
        <f t="shared" ref="AP85:AP115" si="301">IF(AF85&gt;0,VLOOKUP(AF85,$AF$164:$AI$173,1),0)</f>
        <v>0</v>
      </c>
      <c r="AQ85" s="36">
        <f t="shared" ref="AQ85:AQ115" si="302">IF(AF85&gt;0,VLOOKUP(AF85,$AF$164:$AI$173,3),0)</f>
        <v>0</v>
      </c>
      <c r="AR85" s="35">
        <f t="shared" ref="AR85:AR115" si="303">IF(AF85&gt;0,VLOOKUP(AF85,$AF$164:$AI$173,4),0)</f>
        <v>0</v>
      </c>
      <c r="AS85" s="38">
        <f t="shared" si="290"/>
        <v>0</v>
      </c>
      <c r="AT85" s="38">
        <f t="shared" si="291"/>
        <v>0</v>
      </c>
      <c r="AU85" s="39">
        <f t="shared" si="292"/>
        <v>0</v>
      </c>
      <c r="AV85" s="30">
        <f t="shared" si="293"/>
        <v>0</v>
      </c>
      <c r="AW85" s="40"/>
      <c r="AX85" s="26">
        <f t="shared" ref="AX85:AX115" si="304">VLOOKUP(BA85,$AF$164:$AI$173,1)</f>
        <v>8601.51</v>
      </c>
      <c r="AY85" s="26">
        <f t="shared" ref="AY85:AY115" si="305">VLOOKUP(BA85,$AF$164:$AI$173,3)</f>
        <v>786.54</v>
      </c>
      <c r="AZ85" s="27">
        <f t="shared" ref="AZ85:AZ115" si="306">VLOOKUP(BA85,$AF$164:$AI$173,4)</f>
        <v>0.17920000000000003</v>
      </c>
      <c r="BA85" s="23">
        <v>9053.1</v>
      </c>
      <c r="BB85" s="28">
        <f t="shared" si="276"/>
        <v>867.46492799999999</v>
      </c>
      <c r="BC85" s="28"/>
      <c r="BD85" s="23">
        <f>+'[1]IMSS Sin incremento'!$X$21</f>
        <v>81.169244005479456</v>
      </c>
      <c r="BE85" s="28"/>
      <c r="BF85" s="29">
        <f t="shared" si="278"/>
        <v>8104.4658279945206</v>
      </c>
      <c r="BG85" s="41" t="e">
        <f t="shared" si="38"/>
        <v>#N/A</v>
      </c>
      <c r="BH85" s="287"/>
      <c r="BI85" s="323">
        <f>J85+L85+M85+T85+U85+V85+BH85+IMSS!AU82</f>
        <v>0</v>
      </c>
    </row>
    <row r="86" spans="1:16355" hidden="1">
      <c r="A86" s="50"/>
      <c r="B86" s="50"/>
      <c r="C86" s="18"/>
      <c r="D86" s="43"/>
      <c r="E86" s="43"/>
      <c r="F86" s="43"/>
      <c r="G86" s="20">
        <f t="shared" si="241"/>
        <v>0</v>
      </c>
      <c r="H86" s="21">
        <f t="shared" si="242"/>
        <v>0</v>
      </c>
      <c r="I86" s="22">
        <v>0</v>
      </c>
      <c r="J86" s="23">
        <f t="shared" si="283"/>
        <v>0</v>
      </c>
      <c r="K86" s="23">
        <f t="shared" si="294"/>
        <v>0</v>
      </c>
      <c r="L86" s="23"/>
      <c r="M86" s="23">
        <f t="shared" si="284"/>
        <v>0</v>
      </c>
      <c r="N86" s="24">
        <v>0</v>
      </c>
      <c r="O86" s="23">
        <v>0</v>
      </c>
      <c r="P86" s="23">
        <v>0</v>
      </c>
      <c r="Q86" s="23">
        <f t="shared" si="246"/>
        <v>0</v>
      </c>
      <c r="R86" s="23">
        <f t="shared" si="247"/>
        <v>0</v>
      </c>
      <c r="S86" s="23">
        <v>0</v>
      </c>
      <c r="T86" s="23"/>
      <c r="U86" s="23">
        <f t="shared" si="249"/>
        <v>0</v>
      </c>
      <c r="V86" s="23"/>
      <c r="W86" s="25">
        <f t="shared" si="271"/>
        <v>0</v>
      </c>
      <c r="X86" s="26" t="e">
        <f t="shared" si="295"/>
        <v>#N/A</v>
      </c>
      <c r="Y86" s="26" t="e">
        <f t="shared" si="296"/>
        <v>#N/A</v>
      </c>
      <c r="Z86" s="27" t="e">
        <f t="shared" si="297"/>
        <v>#N/A</v>
      </c>
      <c r="AA86" s="28" t="e">
        <f t="shared" si="272"/>
        <v>#N/A</v>
      </c>
      <c r="AB86" s="28"/>
      <c r="AC86" s="23">
        <f>+'[1]IMSS con incremento'!$X$21</f>
        <v>102.73209120657535</v>
      </c>
      <c r="AD86" s="28"/>
      <c r="AE86" s="29" t="e">
        <f t="shared" si="274"/>
        <v>#N/A</v>
      </c>
      <c r="AF86" s="30">
        <f t="shared" si="275"/>
        <v>0</v>
      </c>
      <c r="AG86" s="31">
        <f t="shared" si="285"/>
        <v>0</v>
      </c>
      <c r="AH86" s="32">
        <f t="shared" si="29"/>
        <v>2191.2000000000003</v>
      </c>
      <c r="AI86" s="33">
        <f t="shared" si="286"/>
        <v>-2191.2000000000003</v>
      </c>
      <c r="AJ86" s="33">
        <f t="shared" si="287"/>
        <v>-182.49994520547946</v>
      </c>
      <c r="AK86" s="33">
        <f t="shared" si="288"/>
        <v>-182.49994520547946</v>
      </c>
      <c r="AL86" s="34">
        <f t="shared" si="298"/>
        <v>0</v>
      </c>
      <c r="AM86" s="34">
        <f t="shared" si="299"/>
        <v>0</v>
      </c>
      <c r="AN86" s="35">
        <f t="shared" si="300"/>
        <v>0</v>
      </c>
      <c r="AO86" s="36">
        <f t="shared" si="289"/>
        <v>0</v>
      </c>
      <c r="AP86" s="37">
        <f t="shared" si="301"/>
        <v>0</v>
      </c>
      <c r="AQ86" s="36">
        <f t="shared" si="302"/>
        <v>0</v>
      </c>
      <c r="AR86" s="35">
        <f t="shared" si="303"/>
        <v>0</v>
      </c>
      <c r="AS86" s="38">
        <f t="shared" si="290"/>
        <v>0</v>
      </c>
      <c r="AT86" s="38">
        <f t="shared" si="291"/>
        <v>0</v>
      </c>
      <c r="AU86" s="39">
        <f t="shared" si="292"/>
        <v>0</v>
      </c>
      <c r="AV86" s="30">
        <f t="shared" si="293"/>
        <v>0</v>
      </c>
      <c r="AW86" s="40"/>
      <c r="AX86" s="26">
        <f t="shared" si="304"/>
        <v>8601.51</v>
      </c>
      <c r="AY86" s="26">
        <f t="shared" si="305"/>
        <v>786.54</v>
      </c>
      <c r="AZ86" s="27">
        <f t="shared" si="306"/>
        <v>0.17920000000000003</v>
      </c>
      <c r="BA86" s="23">
        <v>9053.1</v>
      </c>
      <c r="BB86" s="28">
        <f t="shared" si="276"/>
        <v>867.46492799999999</v>
      </c>
      <c r="BC86" s="28"/>
      <c r="BD86" s="23">
        <f>+'[1]IMSS Sin incremento'!$X$21</f>
        <v>81.169244005479456</v>
      </c>
      <c r="BE86" s="28"/>
      <c r="BF86" s="29">
        <f t="shared" si="278"/>
        <v>8104.4658279945206</v>
      </c>
      <c r="BG86" s="41" t="e">
        <f t="shared" si="38"/>
        <v>#N/A</v>
      </c>
      <c r="BH86" s="287"/>
      <c r="BI86" s="323">
        <f>J86+L86+M86+T86+U86+V86+BH86+IMSS!AU83</f>
        <v>0</v>
      </c>
    </row>
    <row r="87" spans="1:16355" hidden="1">
      <c r="A87" s="50"/>
      <c r="B87" s="50"/>
      <c r="C87" s="18"/>
      <c r="D87" s="43"/>
      <c r="E87" s="43"/>
      <c r="F87" s="43"/>
      <c r="G87" s="20">
        <f t="shared" si="241"/>
        <v>0</v>
      </c>
      <c r="H87" s="21">
        <f t="shared" si="242"/>
        <v>0</v>
      </c>
      <c r="I87" s="22">
        <v>0</v>
      </c>
      <c r="J87" s="23">
        <f t="shared" si="283"/>
        <v>0</v>
      </c>
      <c r="K87" s="23">
        <f t="shared" si="294"/>
        <v>0</v>
      </c>
      <c r="L87" s="23"/>
      <c r="M87" s="23">
        <f t="shared" si="284"/>
        <v>0</v>
      </c>
      <c r="N87" s="23">
        <v>0</v>
      </c>
      <c r="O87" s="23">
        <v>0</v>
      </c>
      <c r="P87" s="23">
        <v>0</v>
      </c>
      <c r="Q87" s="23">
        <f t="shared" si="246"/>
        <v>0</v>
      </c>
      <c r="R87" s="23">
        <f t="shared" si="247"/>
        <v>0</v>
      </c>
      <c r="S87" s="138">
        <v>0</v>
      </c>
      <c r="T87" s="23"/>
      <c r="U87" s="23">
        <f t="shared" si="249"/>
        <v>0</v>
      </c>
      <c r="V87" s="23"/>
      <c r="W87" s="25">
        <f t="shared" si="271"/>
        <v>0</v>
      </c>
      <c r="X87" s="26" t="e">
        <f t="shared" si="295"/>
        <v>#N/A</v>
      </c>
      <c r="Y87" s="26" t="e">
        <f t="shared" si="296"/>
        <v>#N/A</v>
      </c>
      <c r="Z87" s="27" t="e">
        <f t="shared" si="297"/>
        <v>#N/A</v>
      </c>
      <c r="AA87" s="28" t="e">
        <f t="shared" si="272"/>
        <v>#N/A</v>
      </c>
      <c r="AB87" s="28"/>
      <c r="AC87" s="23">
        <f>+'[1]IMSS con incremento'!$X$21</f>
        <v>102.73209120657535</v>
      </c>
      <c r="AD87" s="28"/>
      <c r="AE87" s="29" t="e">
        <f t="shared" si="274"/>
        <v>#N/A</v>
      </c>
      <c r="AF87" s="30">
        <f t="shared" si="275"/>
        <v>0</v>
      </c>
      <c r="AG87" s="31">
        <f t="shared" si="285"/>
        <v>0</v>
      </c>
      <c r="AH87" s="32">
        <f t="shared" si="29"/>
        <v>2191.2000000000003</v>
      </c>
      <c r="AI87" s="33">
        <f t="shared" si="286"/>
        <v>-2191.2000000000003</v>
      </c>
      <c r="AJ87" s="33">
        <f t="shared" si="287"/>
        <v>-182.49994520547946</v>
      </c>
      <c r="AK87" s="33">
        <f t="shared" si="288"/>
        <v>-182.49994520547946</v>
      </c>
      <c r="AL87" s="34">
        <f t="shared" si="298"/>
        <v>0</v>
      </c>
      <c r="AM87" s="34">
        <f t="shared" si="299"/>
        <v>0</v>
      </c>
      <c r="AN87" s="35">
        <f t="shared" si="300"/>
        <v>0</v>
      </c>
      <c r="AO87" s="36">
        <f t="shared" si="289"/>
        <v>0</v>
      </c>
      <c r="AP87" s="37">
        <f t="shared" si="301"/>
        <v>0</v>
      </c>
      <c r="AQ87" s="36">
        <f t="shared" si="302"/>
        <v>0</v>
      </c>
      <c r="AR87" s="35">
        <f t="shared" si="303"/>
        <v>0</v>
      </c>
      <c r="AS87" s="38">
        <f t="shared" si="290"/>
        <v>0</v>
      </c>
      <c r="AT87" s="38">
        <f t="shared" si="291"/>
        <v>0</v>
      </c>
      <c r="AU87" s="39">
        <f t="shared" si="292"/>
        <v>0</v>
      </c>
      <c r="AV87" s="30">
        <f t="shared" si="293"/>
        <v>0</v>
      </c>
      <c r="AW87" s="40"/>
      <c r="AX87" s="26">
        <f t="shared" si="304"/>
        <v>8601.51</v>
      </c>
      <c r="AY87" s="26">
        <f t="shared" si="305"/>
        <v>786.54</v>
      </c>
      <c r="AZ87" s="27">
        <f t="shared" si="306"/>
        <v>0.17920000000000003</v>
      </c>
      <c r="BA87" s="23">
        <v>9053.1</v>
      </c>
      <c r="BB87" s="28">
        <f t="shared" si="276"/>
        <v>867.46492799999999</v>
      </c>
      <c r="BC87" s="28"/>
      <c r="BD87" s="23">
        <f>+'[1]IMSS Sin incremento'!$X$21</f>
        <v>81.169244005479456</v>
      </c>
      <c r="BE87" s="28"/>
      <c r="BF87" s="29">
        <f t="shared" si="278"/>
        <v>8104.4658279945206</v>
      </c>
      <c r="BG87" s="41" t="e">
        <f t="shared" si="38"/>
        <v>#N/A</v>
      </c>
      <c r="BH87" s="287"/>
      <c r="BI87" s="323">
        <f>J87+L87+M87+T87+U87+V87+BH87+IMSS!AU84</f>
        <v>0</v>
      </c>
    </row>
    <row r="88" spans="1:16355" hidden="1">
      <c r="A88" s="50"/>
      <c r="B88" s="50"/>
      <c r="C88" s="18"/>
      <c r="D88" s="43"/>
      <c r="E88" s="43"/>
      <c r="F88" s="43"/>
      <c r="G88" s="20">
        <f t="shared" si="241"/>
        <v>0</v>
      </c>
      <c r="H88" s="21">
        <f t="shared" si="242"/>
        <v>0</v>
      </c>
      <c r="I88" s="22">
        <v>0</v>
      </c>
      <c r="J88" s="23">
        <f t="shared" si="283"/>
        <v>0</v>
      </c>
      <c r="K88" s="23">
        <f t="shared" si="294"/>
        <v>0</v>
      </c>
      <c r="L88" s="23"/>
      <c r="M88" s="23">
        <f t="shared" si="284"/>
        <v>0</v>
      </c>
      <c r="N88" s="24">
        <v>0</v>
      </c>
      <c r="O88" s="23">
        <v>0</v>
      </c>
      <c r="P88" s="23">
        <v>0</v>
      </c>
      <c r="Q88" s="23">
        <f t="shared" si="246"/>
        <v>0</v>
      </c>
      <c r="R88" s="23">
        <f t="shared" si="247"/>
        <v>0</v>
      </c>
      <c r="S88" s="23">
        <v>0</v>
      </c>
      <c r="T88" s="23"/>
      <c r="U88" s="23">
        <f t="shared" si="249"/>
        <v>0</v>
      </c>
      <c r="V88" s="23"/>
      <c r="W88" s="25">
        <f t="shared" si="271"/>
        <v>0</v>
      </c>
      <c r="X88" s="26" t="e">
        <f t="shared" si="295"/>
        <v>#N/A</v>
      </c>
      <c r="Y88" s="26" t="e">
        <f t="shared" si="296"/>
        <v>#N/A</v>
      </c>
      <c r="Z88" s="27" t="e">
        <f t="shared" si="297"/>
        <v>#N/A</v>
      </c>
      <c r="AA88" s="28" t="e">
        <f t="shared" si="272"/>
        <v>#N/A</v>
      </c>
      <c r="AB88" s="28"/>
      <c r="AC88" s="23">
        <f>+'[1]IMSS con incremento'!$X$21</f>
        <v>102.73209120657535</v>
      </c>
      <c r="AD88" s="28"/>
      <c r="AE88" s="29" t="e">
        <f t="shared" si="274"/>
        <v>#N/A</v>
      </c>
      <c r="AF88" s="30">
        <f t="shared" si="275"/>
        <v>0</v>
      </c>
      <c r="AG88" s="31">
        <f t="shared" si="285"/>
        <v>0</v>
      </c>
      <c r="AH88" s="32">
        <f t="shared" si="29"/>
        <v>2191.2000000000003</v>
      </c>
      <c r="AI88" s="33">
        <f t="shared" si="286"/>
        <v>-2191.2000000000003</v>
      </c>
      <c r="AJ88" s="33">
        <f t="shared" si="287"/>
        <v>-182.49994520547946</v>
      </c>
      <c r="AK88" s="33">
        <f t="shared" si="288"/>
        <v>-182.49994520547946</v>
      </c>
      <c r="AL88" s="34">
        <f t="shared" si="298"/>
        <v>0</v>
      </c>
      <c r="AM88" s="34">
        <f t="shared" si="299"/>
        <v>0</v>
      </c>
      <c r="AN88" s="35">
        <f t="shared" si="300"/>
        <v>0</v>
      </c>
      <c r="AO88" s="36">
        <f t="shared" si="289"/>
        <v>0</v>
      </c>
      <c r="AP88" s="37">
        <f t="shared" si="301"/>
        <v>0</v>
      </c>
      <c r="AQ88" s="36">
        <f t="shared" si="302"/>
        <v>0</v>
      </c>
      <c r="AR88" s="35">
        <f t="shared" si="303"/>
        <v>0</v>
      </c>
      <c r="AS88" s="38">
        <f t="shared" si="290"/>
        <v>0</v>
      </c>
      <c r="AT88" s="38">
        <f t="shared" si="291"/>
        <v>0</v>
      </c>
      <c r="AU88" s="39">
        <f t="shared" si="292"/>
        <v>0</v>
      </c>
      <c r="AV88" s="30">
        <f t="shared" si="293"/>
        <v>0</v>
      </c>
      <c r="AW88" s="40"/>
      <c r="AX88" s="26">
        <f t="shared" si="304"/>
        <v>8601.51</v>
      </c>
      <c r="AY88" s="26">
        <f t="shared" si="305"/>
        <v>786.54</v>
      </c>
      <c r="AZ88" s="27">
        <f t="shared" si="306"/>
        <v>0.17920000000000003</v>
      </c>
      <c r="BA88" s="23">
        <v>9053.1</v>
      </c>
      <c r="BB88" s="28">
        <f t="shared" si="276"/>
        <v>867.46492799999999</v>
      </c>
      <c r="BC88" s="28"/>
      <c r="BD88" s="23">
        <f>+'[1]IMSS Sin incremento'!$X$21</f>
        <v>81.169244005479456</v>
      </c>
      <c r="BE88" s="28"/>
      <c r="BF88" s="29">
        <f t="shared" si="278"/>
        <v>8104.4658279945206</v>
      </c>
      <c r="BG88" s="41" t="e">
        <f t="shared" si="38"/>
        <v>#N/A</v>
      </c>
      <c r="BH88" s="287"/>
      <c r="BI88" s="323">
        <f>J88+L88+M88+T88+U88+V88+BH88+IMSS!AU85</f>
        <v>0</v>
      </c>
    </row>
    <row r="89" spans="1:16355" hidden="1">
      <c r="A89" s="50"/>
      <c r="B89" s="50"/>
      <c r="C89" s="18"/>
      <c r="D89" s="43"/>
      <c r="E89" s="43"/>
      <c r="F89" s="43"/>
      <c r="G89" s="20">
        <f t="shared" si="241"/>
        <v>0</v>
      </c>
      <c r="H89" s="21">
        <f t="shared" si="242"/>
        <v>0</v>
      </c>
      <c r="I89" s="22">
        <v>0</v>
      </c>
      <c r="J89" s="23">
        <f t="shared" si="283"/>
        <v>0</v>
      </c>
      <c r="K89" s="23">
        <f t="shared" si="294"/>
        <v>0</v>
      </c>
      <c r="L89" s="23"/>
      <c r="M89" s="23">
        <f t="shared" si="284"/>
        <v>0</v>
      </c>
      <c r="N89" s="23">
        <v>0</v>
      </c>
      <c r="O89" s="23">
        <v>0</v>
      </c>
      <c r="P89" s="23">
        <v>0</v>
      </c>
      <c r="Q89" s="23">
        <f t="shared" si="246"/>
        <v>0</v>
      </c>
      <c r="R89" s="23">
        <f t="shared" si="247"/>
        <v>0</v>
      </c>
      <c r="S89" s="138">
        <v>0</v>
      </c>
      <c r="T89" s="23"/>
      <c r="U89" s="23">
        <f t="shared" si="249"/>
        <v>0</v>
      </c>
      <c r="V89" s="23"/>
      <c r="W89" s="25">
        <f t="shared" si="271"/>
        <v>0</v>
      </c>
      <c r="X89" s="26" t="e">
        <f t="shared" si="295"/>
        <v>#N/A</v>
      </c>
      <c r="Y89" s="26" t="e">
        <f t="shared" si="296"/>
        <v>#N/A</v>
      </c>
      <c r="Z89" s="27" t="e">
        <f t="shared" si="297"/>
        <v>#N/A</v>
      </c>
      <c r="AA89" s="28" t="e">
        <f t="shared" si="272"/>
        <v>#N/A</v>
      </c>
      <c r="AB89" s="28"/>
      <c r="AC89" s="23">
        <f>+'[1]IMSS con incremento'!$X$21</f>
        <v>102.73209120657535</v>
      </c>
      <c r="AD89" s="28"/>
      <c r="AE89" s="29" t="e">
        <f t="shared" si="274"/>
        <v>#N/A</v>
      </c>
      <c r="AF89" s="30">
        <f t="shared" si="275"/>
        <v>0</v>
      </c>
      <c r="AG89" s="31">
        <f t="shared" si="285"/>
        <v>0</v>
      </c>
      <c r="AH89" s="32">
        <f t="shared" si="29"/>
        <v>2191.2000000000003</v>
      </c>
      <c r="AI89" s="33">
        <f t="shared" si="286"/>
        <v>-2191.2000000000003</v>
      </c>
      <c r="AJ89" s="33">
        <f t="shared" si="287"/>
        <v>-182.49994520547946</v>
      </c>
      <c r="AK89" s="33">
        <f t="shared" si="288"/>
        <v>-182.49994520547946</v>
      </c>
      <c r="AL89" s="34">
        <f t="shared" si="298"/>
        <v>0</v>
      </c>
      <c r="AM89" s="34">
        <f t="shared" si="299"/>
        <v>0</v>
      </c>
      <c r="AN89" s="35">
        <f t="shared" si="300"/>
        <v>0</v>
      </c>
      <c r="AO89" s="36">
        <f t="shared" si="289"/>
        <v>0</v>
      </c>
      <c r="AP89" s="37">
        <f t="shared" si="301"/>
        <v>0</v>
      </c>
      <c r="AQ89" s="36">
        <f t="shared" si="302"/>
        <v>0</v>
      </c>
      <c r="AR89" s="35">
        <f t="shared" si="303"/>
        <v>0</v>
      </c>
      <c r="AS89" s="38">
        <f t="shared" si="290"/>
        <v>0</v>
      </c>
      <c r="AT89" s="38">
        <f t="shared" si="291"/>
        <v>0</v>
      </c>
      <c r="AU89" s="39">
        <f t="shared" si="292"/>
        <v>0</v>
      </c>
      <c r="AV89" s="30">
        <f t="shared" si="293"/>
        <v>0</v>
      </c>
      <c r="AW89" s="40"/>
      <c r="AX89" s="26">
        <f t="shared" si="304"/>
        <v>8601.51</v>
      </c>
      <c r="AY89" s="26">
        <f t="shared" si="305"/>
        <v>786.54</v>
      </c>
      <c r="AZ89" s="27">
        <f t="shared" si="306"/>
        <v>0.17920000000000003</v>
      </c>
      <c r="BA89" s="23">
        <v>9053.1</v>
      </c>
      <c r="BB89" s="28">
        <f t="shared" si="276"/>
        <v>867.46492799999999</v>
      </c>
      <c r="BC89" s="28"/>
      <c r="BD89" s="23">
        <f>+'[1]IMSS Sin incremento'!$X$21</f>
        <v>81.169244005479456</v>
      </c>
      <c r="BE89" s="28"/>
      <c r="BF89" s="29">
        <f t="shared" si="278"/>
        <v>8104.4658279945206</v>
      </c>
      <c r="BG89" s="41" t="e">
        <f t="shared" si="38"/>
        <v>#N/A</v>
      </c>
      <c r="BH89" s="287"/>
      <c r="BI89" s="323">
        <f>J89+L89+M89+T89+U89+V89+BH89+IMSS!AU86</f>
        <v>0</v>
      </c>
    </row>
    <row r="90" spans="1:16355" hidden="1">
      <c r="A90" s="50"/>
      <c r="B90" s="50"/>
      <c r="C90" s="18"/>
      <c r="D90" s="43"/>
      <c r="E90" s="43"/>
      <c r="F90" s="43"/>
      <c r="G90" s="20">
        <f t="shared" si="241"/>
        <v>0</v>
      </c>
      <c r="H90" s="21">
        <f t="shared" si="242"/>
        <v>0</v>
      </c>
      <c r="I90" s="22">
        <v>0</v>
      </c>
      <c r="J90" s="23">
        <f t="shared" si="283"/>
        <v>0</v>
      </c>
      <c r="K90" s="23">
        <f t="shared" si="294"/>
        <v>0</v>
      </c>
      <c r="L90" s="23"/>
      <c r="M90" s="23">
        <f t="shared" si="284"/>
        <v>0</v>
      </c>
      <c r="N90" s="24">
        <v>0</v>
      </c>
      <c r="O90" s="23">
        <v>0</v>
      </c>
      <c r="P90" s="23">
        <v>0</v>
      </c>
      <c r="Q90" s="23">
        <f t="shared" si="246"/>
        <v>0</v>
      </c>
      <c r="R90" s="23">
        <f t="shared" si="247"/>
        <v>0</v>
      </c>
      <c r="S90" s="23">
        <v>0</v>
      </c>
      <c r="T90" s="23"/>
      <c r="U90" s="23">
        <f t="shared" ref="U90:U153" si="307">(J90*3%)</f>
        <v>0</v>
      </c>
      <c r="V90" s="23"/>
      <c r="W90" s="25">
        <f t="shared" si="271"/>
        <v>0</v>
      </c>
      <c r="X90" s="26" t="e">
        <f t="shared" si="295"/>
        <v>#N/A</v>
      </c>
      <c r="Y90" s="26" t="e">
        <f t="shared" si="296"/>
        <v>#N/A</v>
      </c>
      <c r="Z90" s="27" t="e">
        <f t="shared" si="297"/>
        <v>#N/A</v>
      </c>
      <c r="AA90" s="28" t="e">
        <f t="shared" si="272"/>
        <v>#N/A</v>
      </c>
      <c r="AB90" s="28"/>
      <c r="AC90" s="23">
        <f>+'[1]IMSS con incremento'!$X$10</f>
        <v>225.98705396383559</v>
      </c>
      <c r="AD90" s="28"/>
      <c r="AE90" s="29" t="e">
        <f t="shared" si="274"/>
        <v>#N/A</v>
      </c>
      <c r="AF90" s="30">
        <f t="shared" si="275"/>
        <v>0</v>
      </c>
      <c r="AG90" s="31">
        <f t="shared" si="285"/>
        <v>0</v>
      </c>
      <c r="AH90" s="32">
        <f t="shared" si="29"/>
        <v>2191.2000000000003</v>
      </c>
      <c r="AI90" s="33">
        <f t="shared" si="286"/>
        <v>-2191.2000000000003</v>
      </c>
      <c r="AJ90" s="33">
        <f t="shared" si="287"/>
        <v>-182.49994520547946</v>
      </c>
      <c r="AK90" s="33">
        <f t="shared" si="288"/>
        <v>-182.49994520547946</v>
      </c>
      <c r="AL90" s="34">
        <f t="shared" si="298"/>
        <v>0</v>
      </c>
      <c r="AM90" s="34">
        <f t="shared" si="299"/>
        <v>0</v>
      </c>
      <c r="AN90" s="35">
        <f t="shared" si="300"/>
        <v>0</v>
      </c>
      <c r="AO90" s="36">
        <f t="shared" si="289"/>
        <v>0</v>
      </c>
      <c r="AP90" s="37">
        <f t="shared" si="301"/>
        <v>0</v>
      </c>
      <c r="AQ90" s="36">
        <f t="shared" si="302"/>
        <v>0</v>
      </c>
      <c r="AR90" s="35">
        <f t="shared" si="303"/>
        <v>0</v>
      </c>
      <c r="AS90" s="38">
        <f t="shared" si="290"/>
        <v>0</v>
      </c>
      <c r="AT90" s="38">
        <f t="shared" si="291"/>
        <v>0</v>
      </c>
      <c r="AU90" s="39">
        <f t="shared" si="292"/>
        <v>0</v>
      </c>
      <c r="AV90" s="30">
        <f t="shared" si="293"/>
        <v>0</v>
      </c>
      <c r="AW90" s="40"/>
      <c r="AX90" s="26">
        <f t="shared" si="304"/>
        <v>10298.36</v>
      </c>
      <c r="AY90" s="26">
        <f t="shared" si="305"/>
        <v>1090.6099999999999</v>
      </c>
      <c r="AZ90" s="27">
        <f t="shared" si="306"/>
        <v>0.21359999999999998</v>
      </c>
      <c r="BA90" s="23">
        <v>19392.3</v>
      </c>
      <c r="BB90" s="28">
        <f t="shared" si="276"/>
        <v>3033.0755839999993</v>
      </c>
      <c r="BC90" s="28"/>
      <c r="BD90" s="23">
        <f>+'[1]IMSS Sin incremento'!$X$10</f>
        <v>183.88171296986303</v>
      </c>
      <c r="BE90" s="28"/>
      <c r="BF90" s="29">
        <f t="shared" si="278"/>
        <v>16175.342703030137</v>
      </c>
      <c r="BG90" s="41" t="e">
        <f t="shared" si="38"/>
        <v>#N/A</v>
      </c>
      <c r="BH90" s="287"/>
      <c r="BI90" s="323">
        <f>J90+L90+M90+T90+U90+V90+BH90+IMSS!AU87</f>
        <v>0</v>
      </c>
    </row>
    <row r="91" spans="1:16355" hidden="1">
      <c r="A91" s="50"/>
      <c r="B91" s="50"/>
      <c r="C91" s="18"/>
      <c r="D91" s="43"/>
      <c r="E91" s="43"/>
      <c r="F91" s="43"/>
      <c r="G91" s="20">
        <f t="shared" si="241"/>
        <v>0</v>
      </c>
      <c r="H91" s="21">
        <f t="shared" si="242"/>
        <v>0</v>
      </c>
      <c r="I91" s="22">
        <v>0</v>
      </c>
      <c r="J91" s="23">
        <f t="shared" si="283"/>
        <v>0</v>
      </c>
      <c r="K91" s="23">
        <f t="shared" si="294"/>
        <v>0</v>
      </c>
      <c r="L91" s="23"/>
      <c r="M91" s="23">
        <f t="shared" si="284"/>
        <v>0</v>
      </c>
      <c r="N91" s="23">
        <v>0</v>
      </c>
      <c r="O91" s="23">
        <v>0</v>
      </c>
      <c r="P91" s="23">
        <v>0</v>
      </c>
      <c r="Q91" s="23">
        <f t="shared" ref="Q91:Q154" si="308">N91+O91+P91</f>
        <v>0</v>
      </c>
      <c r="R91" s="23">
        <f t="shared" si="247"/>
        <v>0</v>
      </c>
      <c r="S91" s="138">
        <v>0</v>
      </c>
      <c r="T91" s="23"/>
      <c r="U91" s="23">
        <f t="shared" si="307"/>
        <v>0</v>
      </c>
      <c r="V91" s="23"/>
      <c r="W91" s="25">
        <f t="shared" si="271"/>
        <v>0</v>
      </c>
      <c r="X91" s="26" t="e">
        <f t="shared" si="295"/>
        <v>#N/A</v>
      </c>
      <c r="Y91" s="26" t="e">
        <f t="shared" si="296"/>
        <v>#N/A</v>
      </c>
      <c r="Z91" s="27" t="e">
        <f t="shared" si="297"/>
        <v>#N/A</v>
      </c>
      <c r="AA91" s="28" t="e">
        <f t="shared" si="272"/>
        <v>#N/A</v>
      </c>
      <c r="AB91" s="28"/>
      <c r="AC91" s="23">
        <f>+'[1]IMSS con incremento'!$X$16</f>
        <v>66.16469749479451</v>
      </c>
      <c r="AD91" s="28"/>
      <c r="AE91" s="29" t="e">
        <f t="shared" si="274"/>
        <v>#N/A</v>
      </c>
      <c r="AF91" s="30">
        <f t="shared" si="275"/>
        <v>0</v>
      </c>
      <c r="AG91" s="31">
        <f t="shared" si="285"/>
        <v>0</v>
      </c>
      <c r="AH91" s="32">
        <f t="shared" si="29"/>
        <v>2191.2000000000003</v>
      </c>
      <c r="AI91" s="33">
        <f t="shared" si="286"/>
        <v>-2191.2000000000003</v>
      </c>
      <c r="AJ91" s="33">
        <f t="shared" si="287"/>
        <v>-182.49994520547946</v>
      </c>
      <c r="AK91" s="33">
        <f t="shared" si="288"/>
        <v>-182.49994520547946</v>
      </c>
      <c r="AL91" s="34">
        <f t="shared" si="298"/>
        <v>0</v>
      </c>
      <c r="AM91" s="34">
        <f t="shared" si="299"/>
        <v>0</v>
      </c>
      <c r="AN91" s="35">
        <f t="shared" si="300"/>
        <v>0</v>
      </c>
      <c r="AO91" s="36">
        <f t="shared" si="289"/>
        <v>0</v>
      </c>
      <c r="AP91" s="37">
        <f t="shared" si="301"/>
        <v>0</v>
      </c>
      <c r="AQ91" s="36">
        <f t="shared" si="302"/>
        <v>0</v>
      </c>
      <c r="AR91" s="35">
        <f t="shared" si="303"/>
        <v>0</v>
      </c>
      <c r="AS91" s="38">
        <f t="shared" si="290"/>
        <v>0</v>
      </c>
      <c r="AT91" s="38">
        <f t="shared" si="291"/>
        <v>0</v>
      </c>
      <c r="AU91" s="39">
        <f t="shared" si="292"/>
        <v>0</v>
      </c>
      <c r="AV91" s="30">
        <f t="shared" si="293"/>
        <v>0</v>
      </c>
      <c r="AW91" s="40"/>
      <c r="AX91" s="26">
        <f t="shared" si="304"/>
        <v>4210.42</v>
      </c>
      <c r="AY91" s="26">
        <f t="shared" si="305"/>
        <v>247.24</v>
      </c>
      <c r="AZ91" s="27">
        <f t="shared" si="306"/>
        <v>0.10880000000000001</v>
      </c>
      <c r="BA91" s="23">
        <v>6471.12</v>
      </c>
      <c r="BB91" s="28">
        <f t="shared" si="276"/>
        <v>493.20416</v>
      </c>
      <c r="BC91" s="28"/>
      <c r="BD91" s="23">
        <f>+'[1]IMSS Sin incremento'!$X$16</f>
        <v>50.69641591232876</v>
      </c>
      <c r="BE91" s="28"/>
      <c r="BF91" s="29">
        <f t="shared" si="278"/>
        <v>5927.2194240876706</v>
      </c>
      <c r="BG91" s="41" t="e">
        <f t="shared" si="38"/>
        <v>#N/A</v>
      </c>
      <c r="BH91" s="287"/>
      <c r="BI91" s="323">
        <f>J91+L91+M91+T91+U91+V91+BH91+IMSS!AU88</f>
        <v>0</v>
      </c>
    </row>
    <row r="92" spans="1:16355" hidden="1">
      <c r="A92" s="50"/>
      <c r="B92" s="50"/>
      <c r="C92" s="18"/>
      <c r="D92" s="43"/>
      <c r="E92" s="43"/>
      <c r="F92" s="43"/>
      <c r="G92" s="20">
        <f t="shared" si="241"/>
        <v>0</v>
      </c>
      <c r="H92" s="21">
        <f t="shared" si="242"/>
        <v>0</v>
      </c>
      <c r="I92" s="22">
        <v>0</v>
      </c>
      <c r="J92" s="23">
        <f t="shared" si="283"/>
        <v>0</v>
      </c>
      <c r="K92" s="23">
        <f t="shared" si="294"/>
        <v>0</v>
      </c>
      <c r="L92" s="23"/>
      <c r="M92" s="23">
        <f t="shared" si="284"/>
        <v>0</v>
      </c>
      <c r="N92" s="24">
        <v>0</v>
      </c>
      <c r="O92" s="23">
        <v>0</v>
      </c>
      <c r="P92" s="23">
        <v>0</v>
      </c>
      <c r="Q92" s="23">
        <f t="shared" si="308"/>
        <v>0</v>
      </c>
      <c r="R92" s="23">
        <f t="shared" si="247"/>
        <v>0</v>
      </c>
      <c r="S92" s="23">
        <v>0</v>
      </c>
      <c r="T92" s="23"/>
      <c r="U92" s="23">
        <f t="shared" si="307"/>
        <v>0</v>
      </c>
      <c r="V92" s="23"/>
      <c r="W92" s="25">
        <f t="shared" si="271"/>
        <v>0</v>
      </c>
      <c r="X92" s="26" t="e">
        <f t="shared" si="295"/>
        <v>#N/A</v>
      </c>
      <c r="Y92" s="26" t="e">
        <f t="shared" si="296"/>
        <v>#N/A</v>
      </c>
      <c r="Z92" s="27" t="e">
        <f t="shared" si="297"/>
        <v>#N/A</v>
      </c>
      <c r="AA92" s="28" t="e">
        <f t="shared" si="272"/>
        <v>#N/A</v>
      </c>
      <c r="AB92" s="28"/>
      <c r="AC92" s="23">
        <f>+'[1]IMSS con incremento'!$X$12</f>
        <v>62.817565420273979</v>
      </c>
      <c r="AD92" s="28"/>
      <c r="AE92" s="29" t="e">
        <f t="shared" si="274"/>
        <v>#N/A</v>
      </c>
      <c r="AF92" s="30">
        <f t="shared" si="275"/>
        <v>0</v>
      </c>
      <c r="AG92" s="31">
        <f t="shared" si="285"/>
        <v>0</v>
      </c>
      <c r="AH92" s="32">
        <f t="shared" si="29"/>
        <v>2191.2000000000003</v>
      </c>
      <c r="AI92" s="33">
        <f t="shared" si="286"/>
        <v>-2191.2000000000003</v>
      </c>
      <c r="AJ92" s="33">
        <f t="shared" si="287"/>
        <v>-182.49994520547946</v>
      </c>
      <c r="AK92" s="33">
        <f t="shared" si="288"/>
        <v>-182.49994520547946</v>
      </c>
      <c r="AL92" s="34">
        <f t="shared" si="298"/>
        <v>0</v>
      </c>
      <c r="AM92" s="34">
        <f t="shared" si="299"/>
        <v>0</v>
      </c>
      <c r="AN92" s="35">
        <f t="shared" si="300"/>
        <v>0</v>
      </c>
      <c r="AO92" s="36">
        <f t="shared" si="289"/>
        <v>0</v>
      </c>
      <c r="AP92" s="37">
        <f t="shared" si="301"/>
        <v>0</v>
      </c>
      <c r="AQ92" s="36">
        <f t="shared" si="302"/>
        <v>0</v>
      </c>
      <c r="AR92" s="35">
        <f t="shared" si="303"/>
        <v>0</v>
      </c>
      <c r="AS92" s="38">
        <f t="shared" si="290"/>
        <v>0</v>
      </c>
      <c r="AT92" s="38">
        <f t="shared" si="291"/>
        <v>0</v>
      </c>
      <c r="AU92" s="39">
        <f t="shared" si="292"/>
        <v>0</v>
      </c>
      <c r="AV92" s="30">
        <f t="shared" si="293"/>
        <v>0</v>
      </c>
      <c r="AW92" s="40"/>
      <c r="AX92" s="26">
        <f t="shared" si="304"/>
        <v>4210.42</v>
      </c>
      <c r="AY92" s="26">
        <f t="shared" si="305"/>
        <v>247.24</v>
      </c>
      <c r="AZ92" s="27">
        <f t="shared" si="306"/>
        <v>0.10880000000000001</v>
      </c>
      <c r="BA92" s="23">
        <v>6260.1</v>
      </c>
      <c r="BB92" s="28">
        <f t="shared" si="276"/>
        <v>470.24518400000005</v>
      </c>
      <c r="BC92" s="28"/>
      <c r="BD92" s="23">
        <f>+'[1]IMSS Sin incremento'!$X$12</f>
        <v>47.907139183561647</v>
      </c>
      <c r="BE92" s="28"/>
      <c r="BF92" s="29">
        <f t="shared" si="278"/>
        <v>5741.9476768164386</v>
      </c>
      <c r="BG92" s="41" t="e">
        <f t="shared" si="38"/>
        <v>#N/A</v>
      </c>
      <c r="BH92" s="287"/>
      <c r="BI92" s="323">
        <f>J92+L92+M92+T92+U92+V92+BH92+IMSS!AU89</f>
        <v>0</v>
      </c>
    </row>
    <row r="93" spans="1:16355" hidden="1">
      <c r="A93" s="50"/>
      <c r="B93" s="50"/>
      <c r="C93" s="18"/>
      <c r="D93" s="43"/>
      <c r="E93" s="43"/>
      <c r="F93" s="43"/>
      <c r="G93" s="20">
        <f t="shared" si="241"/>
        <v>0</v>
      </c>
      <c r="H93" s="21">
        <f t="shared" si="242"/>
        <v>0</v>
      </c>
      <c r="I93" s="22">
        <v>0</v>
      </c>
      <c r="J93" s="23">
        <f t="shared" si="283"/>
        <v>0</v>
      </c>
      <c r="K93" s="23">
        <f t="shared" si="294"/>
        <v>0</v>
      </c>
      <c r="L93" s="23"/>
      <c r="M93" s="23">
        <f t="shared" si="284"/>
        <v>0</v>
      </c>
      <c r="N93" s="23">
        <v>0</v>
      </c>
      <c r="O93" s="23">
        <v>0</v>
      </c>
      <c r="P93" s="23">
        <v>0</v>
      </c>
      <c r="Q93" s="23">
        <f t="shared" si="308"/>
        <v>0</v>
      </c>
      <c r="R93" s="23">
        <f t="shared" si="247"/>
        <v>0</v>
      </c>
      <c r="S93" s="138">
        <v>0</v>
      </c>
      <c r="T93" s="23"/>
      <c r="U93" s="23">
        <f t="shared" si="307"/>
        <v>0</v>
      </c>
      <c r="V93" s="23"/>
      <c r="W93" s="25">
        <f t="shared" si="271"/>
        <v>0</v>
      </c>
      <c r="X93" s="26" t="e">
        <f t="shared" si="295"/>
        <v>#N/A</v>
      </c>
      <c r="Y93" s="26" t="e">
        <f t="shared" si="296"/>
        <v>#N/A</v>
      </c>
      <c r="Z93" s="27" t="e">
        <f t="shared" si="297"/>
        <v>#N/A</v>
      </c>
      <c r="AA93" s="28" t="e">
        <f t="shared" si="272"/>
        <v>#N/A</v>
      </c>
      <c r="AB93" s="28"/>
      <c r="AC93" s="23">
        <f>+'[1]IMSS con incremento'!$X$37</f>
        <v>61.941607452054789</v>
      </c>
      <c r="AD93" s="28"/>
      <c r="AE93" s="29" t="e">
        <f t="shared" si="274"/>
        <v>#N/A</v>
      </c>
      <c r="AF93" s="30">
        <f t="shared" si="275"/>
        <v>0</v>
      </c>
      <c r="AG93" s="31">
        <f t="shared" si="285"/>
        <v>0</v>
      </c>
      <c r="AH93" s="32">
        <f t="shared" si="29"/>
        <v>2191.2000000000003</v>
      </c>
      <c r="AI93" s="33">
        <f t="shared" si="286"/>
        <v>-2191.2000000000003</v>
      </c>
      <c r="AJ93" s="33">
        <f t="shared" si="287"/>
        <v>-182.49994520547946</v>
      </c>
      <c r="AK93" s="33">
        <f t="shared" si="288"/>
        <v>-182.49994520547946</v>
      </c>
      <c r="AL93" s="34">
        <f t="shared" si="298"/>
        <v>0</v>
      </c>
      <c r="AM93" s="34">
        <f t="shared" si="299"/>
        <v>0</v>
      </c>
      <c r="AN93" s="35">
        <f t="shared" si="300"/>
        <v>0</v>
      </c>
      <c r="AO93" s="36">
        <f t="shared" si="289"/>
        <v>0</v>
      </c>
      <c r="AP93" s="37">
        <f t="shared" si="301"/>
        <v>0</v>
      </c>
      <c r="AQ93" s="36">
        <f t="shared" si="302"/>
        <v>0</v>
      </c>
      <c r="AR93" s="35">
        <f t="shared" si="303"/>
        <v>0</v>
      </c>
      <c r="AS93" s="38">
        <f t="shared" si="290"/>
        <v>0</v>
      </c>
      <c r="AT93" s="38">
        <f t="shared" si="291"/>
        <v>0</v>
      </c>
      <c r="AU93" s="39">
        <f t="shared" si="292"/>
        <v>0</v>
      </c>
      <c r="AV93" s="30">
        <f t="shared" si="293"/>
        <v>0</v>
      </c>
      <c r="AW93" s="40"/>
      <c r="AX93" s="26">
        <f t="shared" si="304"/>
        <v>4210.42</v>
      </c>
      <c r="AY93" s="26">
        <f t="shared" si="305"/>
        <v>247.24</v>
      </c>
      <c r="AZ93" s="27">
        <f t="shared" si="306"/>
        <v>0.10880000000000001</v>
      </c>
      <c r="BA93" s="23">
        <v>6260.1</v>
      </c>
      <c r="BB93" s="28">
        <f t="shared" si="276"/>
        <v>470.24518400000005</v>
      </c>
      <c r="BC93" s="28"/>
      <c r="BD93" s="23">
        <f>+'[1]IMSS Sin incremento'!$X$37</f>
        <v>47.177174210045671</v>
      </c>
      <c r="BE93" s="28"/>
      <c r="BF93" s="29">
        <f t="shared" si="278"/>
        <v>5742.6776417899546</v>
      </c>
      <c r="BG93" s="41" t="e">
        <f t="shared" si="38"/>
        <v>#N/A</v>
      </c>
      <c r="BH93" s="287"/>
      <c r="BI93" s="323">
        <f>J93+L93+M93+T93+U93+V93+BH93+IMSS!AU90</f>
        <v>0</v>
      </c>
    </row>
    <row r="94" spans="1:16355" hidden="1">
      <c r="A94" s="50"/>
      <c r="B94" s="50"/>
      <c r="C94" s="18"/>
      <c r="D94" s="43"/>
      <c r="E94" s="43"/>
      <c r="F94" s="43"/>
      <c r="G94" s="20">
        <f t="shared" si="241"/>
        <v>0</v>
      </c>
      <c r="H94" s="21">
        <f t="shared" si="242"/>
        <v>0</v>
      </c>
      <c r="I94" s="22">
        <v>0</v>
      </c>
      <c r="J94" s="23">
        <f t="shared" si="283"/>
        <v>0</v>
      </c>
      <c r="K94" s="23">
        <f t="shared" si="294"/>
        <v>0</v>
      </c>
      <c r="L94" s="23"/>
      <c r="M94" s="23">
        <f t="shared" si="284"/>
        <v>0</v>
      </c>
      <c r="N94" s="24">
        <v>0</v>
      </c>
      <c r="O94" s="23">
        <v>0</v>
      </c>
      <c r="P94" s="23">
        <v>0</v>
      </c>
      <c r="Q94" s="23">
        <f t="shared" si="308"/>
        <v>0</v>
      </c>
      <c r="R94" s="23">
        <f t="shared" si="247"/>
        <v>0</v>
      </c>
      <c r="S94" s="23">
        <v>0</v>
      </c>
      <c r="T94" s="23"/>
      <c r="U94" s="23">
        <f t="shared" si="307"/>
        <v>0</v>
      </c>
      <c r="V94" s="23"/>
      <c r="W94" s="25">
        <f t="shared" si="271"/>
        <v>0</v>
      </c>
      <c r="X94" s="26" t="e">
        <f t="shared" si="295"/>
        <v>#N/A</v>
      </c>
      <c r="Y94" s="26" t="e">
        <f t="shared" si="296"/>
        <v>#N/A</v>
      </c>
      <c r="Z94" s="27" t="e">
        <f t="shared" si="297"/>
        <v>#N/A</v>
      </c>
      <c r="AA94" s="28" t="e">
        <f t="shared" si="272"/>
        <v>#N/A</v>
      </c>
      <c r="AB94" s="28"/>
      <c r="AC94" s="23">
        <f>+'[1]IMSS con incremento'!$X$37</f>
        <v>61.941607452054789</v>
      </c>
      <c r="AD94" s="28"/>
      <c r="AE94" s="29" t="e">
        <f t="shared" si="274"/>
        <v>#N/A</v>
      </c>
      <c r="AF94" s="30">
        <f t="shared" si="275"/>
        <v>0</v>
      </c>
      <c r="AG94" s="31">
        <f t="shared" si="285"/>
        <v>0</v>
      </c>
      <c r="AH94" s="32">
        <f t="shared" si="29"/>
        <v>2191.2000000000003</v>
      </c>
      <c r="AI94" s="33">
        <f t="shared" si="286"/>
        <v>-2191.2000000000003</v>
      </c>
      <c r="AJ94" s="33">
        <f t="shared" si="287"/>
        <v>-182.49994520547946</v>
      </c>
      <c r="AK94" s="33">
        <f t="shared" si="288"/>
        <v>-182.49994520547946</v>
      </c>
      <c r="AL94" s="34">
        <f t="shared" si="298"/>
        <v>0</v>
      </c>
      <c r="AM94" s="34">
        <f t="shared" si="299"/>
        <v>0</v>
      </c>
      <c r="AN94" s="35">
        <f t="shared" si="300"/>
        <v>0</v>
      </c>
      <c r="AO94" s="36">
        <f t="shared" si="289"/>
        <v>0</v>
      </c>
      <c r="AP94" s="37">
        <f t="shared" si="301"/>
        <v>0</v>
      </c>
      <c r="AQ94" s="36">
        <f t="shared" si="302"/>
        <v>0</v>
      </c>
      <c r="AR94" s="35">
        <f t="shared" si="303"/>
        <v>0</v>
      </c>
      <c r="AS94" s="38">
        <f t="shared" si="290"/>
        <v>0</v>
      </c>
      <c r="AT94" s="38">
        <f t="shared" si="291"/>
        <v>0</v>
      </c>
      <c r="AU94" s="39">
        <f t="shared" si="292"/>
        <v>0</v>
      </c>
      <c r="AV94" s="30">
        <f t="shared" si="293"/>
        <v>0</v>
      </c>
      <c r="AW94" s="40"/>
      <c r="AX94" s="26">
        <f t="shared" si="304"/>
        <v>4210.42</v>
      </c>
      <c r="AY94" s="26">
        <f t="shared" si="305"/>
        <v>247.24</v>
      </c>
      <c r="AZ94" s="27">
        <f t="shared" si="306"/>
        <v>0.10880000000000001</v>
      </c>
      <c r="BA94" s="23">
        <v>6260.1</v>
      </c>
      <c r="BB94" s="28">
        <f t="shared" si="276"/>
        <v>470.24518400000005</v>
      </c>
      <c r="BC94" s="28"/>
      <c r="BD94" s="23">
        <f>+'[1]IMSS Sin incremento'!$X$37</f>
        <v>47.177174210045671</v>
      </c>
      <c r="BE94" s="28"/>
      <c r="BF94" s="29">
        <f t="shared" si="278"/>
        <v>5742.6776417899546</v>
      </c>
      <c r="BG94" s="41" t="e">
        <f t="shared" si="38"/>
        <v>#N/A</v>
      </c>
      <c r="BH94" s="287"/>
      <c r="BI94" s="323">
        <f>J94+L94+M94+T94+U94+V94+BH94+IMSS!AU91</f>
        <v>0</v>
      </c>
    </row>
    <row r="95" spans="1:16355" s="42" customFormat="1" hidden="1">
      <c r="A95" s="51"/>
      <c r="B95" s="51"/>
      <c r="C95" s="18"/>
      <c r="D95" s="43"/>
      <c r="E95" s="43"/>
      <c r="F95" s="43"/>
      <c r="G95" s="20">
        <f t="shared" si="241"/>
        <v>0</v>
      </c>
      <c r="H95" s="21">
        <f t="shared" si="242"/>
        <v>0</v>
      </c>
      <c r="I95" s="22">
        <v>0</v>
      </c>
      <c r="J95" s="23">
        <f t="shared" si="266"/>
        <v>0</v>
      </c>
      <c r="K95" s="23">
        <f t="shared" si="267"/>
        <v>0</v>
      </c>
      <c r="L95" s="23"/>
      <c r="M95" s="23">
        <f t="shared" si="268"/>
        <v>0</v>
      </c>
      <c r="N95" s="23">
        <v>0</v>
      </c>
      <c r="O95" s="23">
        <v>0</v>
      </c>
      <c r="P95" s="23">
        <v>0</v>
      </c>
      <c r="Q95" s="23">
        <f t="shared" si="308"/>
        <v>0</v>
      </c>
      <c r="R95" s="23">
        <f t="shared" si="247"/>
        <v>0</v>
      </c>
      <c r="S95" s="138">
        <v>0</v>
      </c>
      <c r="T95" s="23">
        <f t="shared" si="269"/>
        <v>0</v>
      </c>
      <c r="U95" s="23">
        <f t="shared" si="307"/>
        <v>0</v>
      </c>
      <c r="V95" s="23">
        <f t="shared" si="270"/>
        <v>0</v>
      </c>
      <c r="W95" s="25">
        <f t="shared" si="271"/>
        <v>0</v>
      </c>
      <c r="X95" s="26" t="e">
        <f t="shared" si="295"/>
        <v>#N/A</v>
      </c>
      <c r="Y95" s="26" t="e">
        <f t="shared" si="296"/>
        <v>#N/A</v>
      </c>
      <c r="Z95" s="27" t="e">
        <f t="shared" si="297"/>
        <v>#N/A</v>
      </c>
      <c r="AA95" s="28" t="e">
        <f t="shared" si="272"/>
        <v>#N/A</v>
      </c>
      <c r="AB95" s="28">
        <f t="shared" si="273"/>
        <v>0</v>
      </c>
      <c r="AC95" s="23">
        <f>+'[1]IMSS con incremento'!$X$10</f>
        <v>225.98705396383559</v>
      </c>
      <c r="AD95" s="28"/>
      <c r="AE95" s="29" t="e">
        <f t="shared" si="274"/>
        <v>#N/A</v>
      </c>
      <c r="AF95" s="30">
        <f t="shared" si="275"/>
        <v>0</v>
      </c>
      <c r="AG95" s="31">
        <f>(AF95/30*50)</f>
        <v>0</v>
      </c>
      <c r="AH95" s="32">
        <f t="shared" si="29"/>
        <v>2191.2000000000003</v>
      </c>
      <c r="AI95" s="33">
        <f>+AG95-AH95</f>
        <v>-2191.2000000000003</v>
      </c>
      <c r="AJ95" s="33">
        <f>(+AI95/365)*30.4</f>
        <v>-182.49994520547946</v>
      </c>
      <c r="AK95" s="33">
        <f>+AF95+AJ95</f>
        <v>-182.49994520547946</v>
      </c>
      <c r="AL95" s="34">
        <f t="shared" si="298"/>
        <v>0</v>
      </c>
      <c r="AM95" s="34">
        <f t="shared" si="299"/>
        <v>0</v>
      </c>
      <c r="AN95" s="35">
        <f t="shared" si="300"/>
        <v>0</v>
      </c>
      <c r="AO95" s="36">
        <f>+(AK95-AL95)*AN95+AM95</f>
        <v>0</v>
      </c>
      <c r="AP95" s="37">
        <f t="shared" si="301"/>
        <v>0</v>
      </c>
      <c r="AQ95" s="36">
        <f t="shared" si="302"/>
        <v>0</v>
      </c>
      <c r="AR95" s="35">
        <f t="shared" si="303"/>
        <v>0</v>
      </c>
      <c r="AS95" s="38">
        <f>+(AF95-AP95)*AR95+AQ95</f>
        <v>0</v>
      </c>
      <c r="AT95" s="38">
        <f>+AO95-AS95</f>
        <v>0</v>
      </c>
      <c r="AU95" s="39">
        <f>+AT95/AJ95</f>
        <v>0</v>
      </c>
      <c r="AV95" s="30">
        <f>+AI95*AU95</f>
        <v>0</v>
      </c>
      <c r="AW95" s="40"/>
      <c r="AX95" s="26">
        <f t="shared" si="304"/>
        <v>10298.36</v>
      </c>
      <c r="AY95" s="26">
        <f t="shared" si="305"/>
        <v>1090.6099999999999</v>
      </c>
      <c r="AZ95" s="27">
        <f t="shared" si="306"/>
        <v>0.21359999999999998</v>
      </c>
      <c r="BA95" s="23">
        <v>19392.3</v>
      </c>
      <c r="BB95" s="28">
        <f t="shared" si="276"/>
        <v>3033.0755839999993</v>
      </c>
      <c r="BC95" s="28">
        <f t="shared" si="277"/>
        <v>2230.1145000000001</v>
      </c>
      <c r="BD95" s="23">
        <f>+'[1]IMSS Sin incremento'!$X$10</f>
        <v>183.88171296986303</v>
      </c>
      <c r="BE95" s="28"/>
      <c r="BF95" s="29">
        <f t="shared" si="278"/>
        <v>13945.228203030138</v>
      </c>
      <c r="BG95" s="41" t="e">
        <f t="shared" si="38"/>
        <v>#N/A</v>
      </c>
      <c r="BH95" s="287"/>
      <c r="BI95" s="323">
        <f>J95+L95+M95+T95+U95+V95+BH95+IMSS!AU92</f>
        <v>0</v>
      </c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  <c r="AMK95" s="1"/>
      <c r="AML95" s="1"/>
      <c r="AMM95" s="1"/>
      <c r="AMN95" s="1"/>
      <c r="AMO95" s="1"/>
      <c r="AMP95" s="1"/>
      <c r="AMQ95" s="1"/>
      <c r="AMR95" s="1"/>
      <c r="AMS95" s="1"/>
      <c r="AMT95" s="1"/>
      <c r="AMU95" s="1"/>
      <c r="AMV95" s="1"/>
      <c r="AMW95" s="1"/>
      <c r="AMX95" s="1"/>
      <c r="AMY95" s="1"/>
      <c r="AMZ95" s="1"/>
      <c r="ANA95" s="1"/>
      <c r="ANB95" s="1"/>
      <c r="ANC95" s="1"/>
      <c r="AND95" s="1"/>
      <c r="ANE95" s="1"/>
      <c r="ANF95" s="1"/>
      <c r="ANG95" s="1"/>
      <c r="ANH95" s="1"/>
      <c r="ANI95" s="1"/>
      <c r="ANJ95" s="1"/>
      <c r="ANK95" s="1"/>
      <c r="ANL95" s="1"/>
      <c r="ANM95" s="1"/>
      <c r="ANN95" s="1"/>
      <c r="ANO95" s="1"/>
      <c r="ANP95" s="1"/>
      <c r="ANQ95" s="1"/>
      <c r="ANR95" s="1"/>
      <c r="ANS95" s="1"/>
      <c r="ANT95" s="1"/>
      <c r="ANU95" s="1"/>
      <c r="ANV95" s="1"/>
      <c r="ANW95" s="1"/>
      <c r="ANX95" s="1"/>
      <c r="ANY95" s="1"/>
      <c r="ANZ95" s="1"/>
      <c r="AOA95" s="1"/>
      <c r="AOB95" s="1"/>
      <c r="AOC95" s="1"/>
      <c r="AOD95" s="1"/>
      <c r="AOE95" s="1"/>
      <c r="AOF95" s="1"/>
      <c r="AOG95" s="1"/>
      <c r="AOH95" s="1"/>
      <c r="AOI95" s="1"/>
      <c r="AOJ95" s="1"/>
      <c r="AOK95" s="1"/>
      <c r="AOL95" s="1"/>
      <c r="AOM95" s="1"/>
      <c r="AON95" s="1"/>
      <c r="AOO95" s="1"/>
      <c r="AOP95" s="1"/>
      <c r="AOQ95" s="1"/>
      <c r="AOR95" s="1"/>
      <c r="AOS95" s="1"/>
      <c r="AOT95" s="1"/>
      <c r="AOU95" s="1"/>
      <c r="AOV95" s="1"/>
      <c r="AOW95" s="1"/>
      <c r="AOX95" s="1"/>
      <c r="AOY95" s="1"/>
      <c r="AOZ95" s="1"/>
      <c r="APA95" s="1"/>
      <c r="APB95" s="1"/>
      <c r="APC95" s="1"/>
      <c r="APD95" s="1"/>
      <c r="APE95" s="1"/>
      <c r="APF95" s="1"/>
      <c r="APG95" s="1"/>
      <c r="APH95" s="1"/>
      <c r="API95" s="1"/>
      <c r="APJ95" s="1"/>
      <c r="APK95" s="1"/>
      <c r="APL95" s="1"/>
      <c r="APM95" s="1"/>
      <c r="APN95" s="1"/>
      <c r="APO95" s="1"/>
      <c r="APP95" s="1"/>
      <c r="APQ95" s="1"/>
      <c r="APR95" s="1"/>
      <c r="APS95" s="1"/>
      <c r="APT95" s="1"/>
      <c r="APU95" s="1"/>
      <c r="APV95" s="1"/>
      <c r="APW95" s="1"/>
      <c r="APX95" s="1"/>
      <c r="APY95" s="1"/>
      <c r="APZ95" s="1"/>
      <c r="AQA95" s="1"/>
      <c r="AQB95" s="1"/>
      <c r="AQC95" s="1"/>
      <c r="AQD95" s="1"/>
      <c r="AQE95" s="1"/>
      <c r="AQF95" s="1"/>
      <c r="AQG95" s="1"/>
      <c r="AQH95" s="1"/>
      <c r="AQI95" s="1"/>
      <c r="AQJ95" s="1"/>
      <c r="AQK95" s="1"/>
      <c r="AQL95" s="1"/>
      <c r="AQM95" s="1"/>
      <c r="AQN95" s="1"/>
      <c r="AQO95" s="1"/>
      <c r="AQP95" s="1"/>
      <c r="AQQ95" s="1"/>
      <c r="AQR95" s="1"/>
      <c r="AQS95" s="1"/>
      <c r="AQT95" s="1"/>
      <c r="AQU95" s="1"/>
      <c r="AQV95" s="1"/>
      <c r="AQW95" s="1"/>
      <c r="AQX95" s="1"/>
      <c r="AQY95" s="1"/>
      <c r="AQZ95" s="1"/>
      <c r="ARA95" s="1"/>
      <c r="ARB95" s="1"/>
      <c r="ARC95" s="1"/>
      <c r="ARD95" s="1"/>
      <c r="ARE95" s="1"/>
      <c r="ARF95" s="1"/>
      <c r="ARG95" s="1"/>
      <c r="ARH95" s="1"/>
      <c r="ARI95" s="1"/>
      <c r="ARJ95" s="1"/>
      <c r="ARK95" s="1"/>
      <c r="ARL95" s="1"/>
      <c r="ARM95" s="1"/>
      <c r="ARN95" s="1"/>
      <c r="ARO95" s="1"/>
      <c r="ARP95" s="1"/>
      <c r="ARQ95" s="1"/>
      <c r="ARR95" s="1"/>
      <c r="ARS95" s="1"/>
      <c r="ART95" s="1"/>
      <c r="ARU95" s="1"/>
      <c r="ARV95" s="1"/>
      <c r="ARW95" s="1"/>
      <c r="ARX95" s="1"/>
      <c r="ARY95" s="1"/>
      <c r="ARZ95" s="1"/>
      <c r="ASA95" s="1"/>
      <c r="ASB95" s="1"/>
      <c r="ASC95" s="1"/>
      <c r="ASD95" s="1"/>
      <c r="ASE95" s="1"/>
      <c r="ASF95" s="1"/>
      <c r="ASG95" s="1"/>
      <c r="ASH95" s="1"/>
      <c r="ASI95" s="1"/>
      <c r="ASJ95" s="1"/>
      <c r="ASK95" s="1"/>
      <c r="ASL95" s="1"/>
      <c r="ASM95" s="1"/>
      <c r="ASN95" s="1"/>
      <c r="ASO95" s="1"/>
      <c r="ASP95" s="1"/>
      <c r="ASQ95" s="1"/>
      <c r="ASR95" s="1"/>
      <c r="ASS95" s="1"/>
      <c r="AST95" s="1"/>
      <c r="ASU95" s="1"/>
      <c r="ASV95" s="1"/>
      <c r="ASW95" s="1"/>
      <c r="ASX95" s="1"/>
      <c r="ASY95" s="1"/>
      <c r="ASZ95" s="1"/>
      <c r="ATA95" s="1"/>
      <c r="ATB95" s="1"/>
      <c r="ATC95" s="1"/>
      <c r="ATD95" s="1"/>
      <c r="ATE95" s="1"/>
      <c r="ATF95" s="1"/>
      <c r="ATG95" s="1"/>
      <c r="ATH95" s="1"/>
      <c r="ATI95" s="1"/>
      <c r="ATJ95" s="1"/>
      <c r="ATK95" s="1"/>
      <c r="ATL95" s="1"/>
      <c r="ATM95" s="1"/>
      <c r="ATN95" s="1"/>
      <c r="ATO95" s="1"/>
      <c r="ATP95" s="1"/>
      <c r="ATQ95" s="1"/>
      <c r="ATR95" s="1"/>
      <c r="ATS95" s="1"/>
      <c r="ATT95" s="1"/>
      <c r="ATU95" s="1"/>
      <c r="ATV95" s="1"/>
      <c r="ATW95" s="1"/>
      <c r="ATX95" s="1"/>
      <c r="ATY95" s="1"/>
      <c r="ATZ95" s="1"/>
      <c r="AUA95" s="1"/>
      <c r="AUB95" s="1"/>
      <c r="AUC95" s="1"/>
      <c r="AUD95" s="1"/>
      <c r="AUE95" s="1"/>
      <c r="AUF95" s="1"/>
      <c r="AUG95" s="1"/>
      <c r="AUH95" s="1"/>
      <c r="AUI95" s="1"/>
      <c r="AUJ95" s="1"/>
      <c r="AUK95" s="1"/>
      <c r="AUL95" s="1"/>
      <c r="AUM95" s="1"/>
      <c r="AUN95" s="1"/>
      <c r="AUO95" s="1"/>
      <c r="AUP95" s="1"/>
      <c r="AUQ95" s="1"/>
      <c r="AUR95" s="1"/>
      <c r="AUS95" s="1"/>
      <c r="AUT95" s="1"/>
      <c r="AUU95" s="1"/>
      <c r="AUV95" s="1"/>
      <c r="AUW95" s="1"/>
      <c r="AUX95" s="1"/>
      <c r="AUY95" s="1"/>
      <c r="AUZ95" s="1"/>
      <c r="AVA95" s="1"/>
      <c r="AVB95" s="1"/>
      <c r="AVC95" s="1"/>
      <c r="AVD95" s="1"/>
      <c r="AVE95" s="1"/>
      <c r="AVF95" s="1"/>
      <c r="AVG95" s="1"/>
      <c r="AVH95" s="1"/>
      <c r="AVI95" s="1"/>
      <c r="AVJ95" s="1"/>
      <c r="AVK95" s="1"/>
      <c r="AVL95" s="1"/>
      <c r="AVM95" s="1"/>
      <c r="AVN95" s="1"/>
      <c r="AVO95" s="1"/>
      <c r="AVP95" s="1"/>
      <c r="AVQ95" s="1"/>
      <c r="AVR95" s="1"/>
      <c r="AVS95" s="1"/>
      <c r="AVT95" s="1"/>
      <c r="AVU95" s="1"/>
      <c r="AVV95" s="1"/>
      <c r="AVW95" s="1"/>
      <c r="AVX95" s="1"/>
      <c r="AVY95" s="1"/>
      <c r="AVZ95" s="1"/>
      <c r="AWA95" s="1"/>
      <c r="AWB95" s="1"/>
      <c r="AWC95" s="1"/>
      <c r="AWD95" s="1"/>
      <c r="AWE95" s="1"/>
      <c r="AWF95" s="1"/>
      <c r="AWG95" s="1"/>
      <c r="AWH95" s="1"/>
      <c r="AWI95" s="1"/>
      <c r="AWJ95" s="1"/>
      <c r="AWK95" s="1"/>
      <c r="AWL95" s="1"/>
      <c r="AWM95" s="1"/>
      <c r="AWN95" s="1"/>
      <c r="AWO95" s="1"/>
      <c r="AWP95" s="1"/>
      <c r="AWQ95" s="1"/>
      <c r="AWR95" s="1"/>
      <c r="AWS95" s="1"/>
      <c r="AWT95" s="1"/>
      <c r="AWU95" s="1"/>
      <c r="AWV95" s="1"/>
      <c r="AWW95" s="1"/>
      <c r="AWX95" s="1"/>
      <c r="AWY95" s="1"/>
      <c r="AWZ95" s="1"/>
      <c r="AXA95" s="1"/>
      <c r="AXB95" s="1"/>
      <c r="AXC95" s="1"/>
      <c r="AXD95" s="1"/>
      <c r="AXE95" s="1"/>
      <c r="AXF95" s="1"/>
      <c r="AXG95" s="1"/>
      <c r="AXH95" s="1"/>
      <c r="AXI95" s="1"/>
      <c r="AXJ95" s="1"/>
      <c r="AXK95" s="1"/>
      <c r="AXL95" s="1"/>
      <c r="AXM95" s="1"/>
      <c r="AXN95" s="1"/>
      <c r="AXO95" s="1"/>
      <c r="AXP95" s="1"/>
      <c r="AXQ95" s="1"/>
      <c r="AXR95" s="1"/>
      <c r="AXS95" s="1"/>
      <c r="AXT95" s="1"/>
      <c r="AXU95" s="1"/>
      <c r="AXV95" s="1"/>
      <c r="AXW95" s="1"/>
      <c r="AXX95" s="1"/>
      <c r="AXY95" s="1"/>
      <c r="AXZ95" s="1"/>
      <c r="AYA95" s="1"/>
      <c r="AYB95" s="1"/>
      <c r="AYC95" s="1"/>
      <c r="AYD95" s="1"/>
      <c r="AYE95" s="1"/>
      <c r="AYF95" s="1"/>
      <c r="AYG95" s="1"/>
      <c r="AYH95" s="1"/>
      <c r="AYI95" s="1"/>
      <c r="AYJ95" s="1"/>
      <c r="AYK95" s="1"/>
      <c r="AYL95" s="1"/>
      <c r="AYM95" s="1"/>
      <c r="AYN95" s="1"/>
      <c r="AYO95" s="1"/>
      <c r="AYP95" s="1"/>
      <c r="AYQ95" s="1"/>
      <c r="AYR95" s="1"/>
      <c r="AYS95" s="1"/>
      <c r="AYT95" s="1"/>
      <c r="AYU95" s="1"/>
      <c r="AYV95" s="1"/>
      <c r="AYW95" s="1"/>
      <c r="AYX95" s="1"/>
      <c r="AYY95" s="1"/>
      <c r="AYZ95" s="1"/>
      <c r="AZA95" s="1"/>
      <c r="AZB95" s="1"/>
      <c r="AZC95" s="1"/>
      <c r="AZD95" s="1"/>
      <c r="AZE95" s="1"/>
      <c r="AZF95" s="1"/>
      <c r="AZG95" s="1"/>
      <c r="AZH95" s="1"/>
      <c r="AZI95" s="1"/>
      <c r="AZJ95" s="1"/>
      <c r="AZK95" s="1"/>
      <c r="AZL95" s="1"/>
      <c r="AZM95" s="1"/>
      <c r="AZN95" s="1"/>
      <c r="AZO95" s="1"/>
      <c r="AZP95" s="1"/>
      <c r="AZQ95" s="1"/>
      <c r="AZR95" s="1"/>
      <c r="AZS95" s="1"/>
      <c r="AZT95" s="1"/>
      <c r="AZU95" s="1"/>
      <c r="AZV95" s="1"/>
      <c r="AZW95" s="1"/>
      <c r="AZX95" s="1"/>
      <c r="AZY95" s="1"/>
      <c r="AZZ95" s="1"/>
      <c r="BAA95" s="1"/>
      <c r="BAB95" s="1"/>
      <c r="BAC95" s="1"/>
      <c r="BAD95" s="1"/>
      <c r="BAE95" s="1"/>
      <c r="BAF95" s="1"/>
      <c r="BAG95" s="1"/>
      <c r="BAH95" s="1"/>
      <c r="BAI95" s="1"/>
      <c r="BAJ95" s="1"/>
      <c r="BAK95" s="1"/>
      <c r="BAL95" s="1"/>
      <c r="BAM95" s="1"/>
      <c r="BAN95" s="1"/>
      <c r="BAO95" s="1"/>
      <c r="BAP95" s="1"/>
      <c r="BAQ95" s="1"/>
      <c r="BAR95" s="1"/>
      <c r="BAS95" s="1"/>
      <c r="BAT95" s="1"/>
      <c r="BAU95" s="1"/>
      <c r="BAV95" s="1"/>
      <c r="BAW95" s="1"/>
      <c r="BAX95" s="1"/>
      <c r="BAY95" s="1"/>
      <c r="BAZ95" s="1"/>
      <c r="BBA95" s="1"/>
      <c r="BBB95" s="1"/>
      <c r="BBC95" s="1"/>
      <c r="BBD95" s="1"/>
      <c r="BBE95" s="1"/>
      <c r="BBF95" s="1"/>
      <c r="BBG95" s="1"/>
      <c r="BBH95" s="1"/>
      <c r="BBI95" s="1"/>
      <c r="BBJ95" s="1"/>
      <c r="BBK95" s="1"/>
      <c r="BBL95" s="1"/>
      <c r="BBM95" s="1"/>
      <c r="BBN95" s="1"/>
      <c r="BBO95" s="1"/>
      <c r="BBP95" s="1"/>
      <c r="BBQ95" s="1"/>
      <c r="BBR95" s="1"/>
      <c r="BBS95" s="1"/>
      <c r="BBT95" s="1"/>
      <c r="BBU95" s="1"/>
      <c r="BBV95" s="1"/>
      <c r="BBW95" s="1"/>
      <c r="BBX95" s="1"/>
      <c r="BBY95" s="1"/>
      <c r="BBZ95" s="1"/>
      <c r="BCA95" s="1"/>
      <c r="BCB95" s="1"/>
      <c r="BCC95" s="1"/>
      <c r="BCD95" s="1"/>
      <c r="BCE95" s="1"/>
      <c r="BCF95" s="1"/>
      <c r="BCG95" s="1"/>
      <c r="BCH95" s="1"/>
      <c r="BCI95" s="1"/>
      <c r="BCJ95" s="1"/>
      <c r="BCK95" s="1"/>
      <c r="BCL95" s="1"/>
      <c r="BCM95" s="1"/>
      <c r="BCN95" s="1"/>
      <c r="BCO95" s="1"/>
      <c r="BCP95" s="1"/>
      <c r="BCQ95" s="1"/>
      <c r="BCR95" s="1"/>
      <c r="BCS95" s="1"/>
      <c r="BCT95" s="1"/>
      <c r="BCU95" s="1"/>
      <c r="BCV95" s="1"/>
      <c r="BCW95" s="1"/>
      <c r="BCX95" s="1"/>
      <c r="BCY95" s="1"/>
      <c r="BCZ95" s="1"/>
      <c r="BDA95" s="1"/>
      <c r="BDB95" s="1"/>
      <c r="BDC95" s="1"/>
      <c r="BDD95" s="1"/>
      <c r="BDE95" s="1"/>
      <c r="BDF95" s="1"/>
      <c r="BDG95" s="1"/>
      <c r="BDH95" s="1"/>
      <c r="BDI95" s="1"/>
      <c r="BDJ95" s="1"/>
      <c r="BDK95" s="1"/>
      <c r="BDL95" s="1"/>
      <c r="BDM95" s="1"/>
      <c r="BDN95" s="1"/>
      <c r="BDO95" s="1"/>
      <c r="BDP95" s="1"/>
      <c r="BDQ95" s="1"/>
      <c r="BDR95" s="1"/>
      <c r="BDS95" s="1"/>
      <c r="BDT95" s="1"/>
      <c r="BDU95" s="1"/>
      <c r="BDV95" s="1"/>
      <c r="BDW95" s="1"/>
      <c r="BDX95" s="1"/>
      <c r="BDY95" s="1"/>
      <c r="BDZ95" s="1"/>
      <c r="BEA95" s="1"/>
      <c r="BEB95" s="1"/>
      <c r="BEC95" s="1"/>
      <c r="BED95" s="1"/>
      <c r="BEE95" s="1"/>
      <c r="BEF95" s="1"/>
      <c r="BEG95" s="1"/>
      <c r="BEH95" s="1"/>
      <c r="BEI95" s="1"/>
      <c r="BEJ95" s="1"/>
      <c r="BEK95" s="1"/>
      <c r="BEL95" s="1"/>
      <c r="BEM95" s="1"/>
      <c r="BEN95" s="1"/>
      <c r="BEO95" s="1"/>
      <c r="BEP95" s="1"/>
      <c r="BEQ95" s="1"/>
      <c r="BER95" s="1"/>
      <c r="BES95" s="1"/>
      <c r="BET95" s="1"/>
      <c r="BEU95" s="1"/>
      <c r="BEV95" s="1"/>
      <c r="BEW95" s="1"/>
      <c r="BEX95" s="1"/>
      <c r="BEY95" s="1"/>
      <c r="BEZ95" s="1"/>
      <c r="BFA95" s="1"/>
      <c r="BFB95" s="1"/>
      <c r="BFC95" s="1"/>
      <c r="BFD95" s="1"/>
      <c r="BFE95" s="1"/>
      <c r="BFF95" s="1"/>
      <c r="BFG95" s="1"/>
      <c r="BFH95" s="1"/>
      <c r="BFI95" s="1"/>
      <c r="BFJ95" s="1"/>
      <c r="BFK95" s="1"/>
      <c r="BFL95" s="1"/>
      <c r="BFM95" s="1"/>
      <c r="BFN95" s="1"/>
      <c r="BFO95" s="1"/>
      <c r="BFP95" s="1"/>
      <c r="BFQ95" s="1"/>
      <c r="BFR95" s="1"/>
      <c r="BFS95" s="1"/>
      <c r="BFT95" s="1"/>
      <c r="BFU95" s="1"/>
      <c r="BFV95" s="1"/>
      <c r="BFW95" s="1"/>
      <c r="BFX95" s="1"/>
      <c r="BFY95" s="1"/>
      <c r="BFZ95" s="1"/>
      <c r="BGA95" s="1"/>
      <c r="BGB95" s="1"/>
      <c r="BGC95" s="1"/>
      <c r="BGD95" s="1"/>
      <c r="BGE95" s="1"/>
      <c r="BGF95" s="1"/>
      <c r="BGG95" s="1"/>
      <c r="BGH95" s="1"/>
      <c r="BGI95" s="1"/>
      <c r="BGJ95" s="1"/>
      <c r="BGK95" s="1"/>
      <c r="BGL95" s="1"/>
      <c r="BGM95" s="1"/>
      <c r="BGN95" s="1"/>
      <c r="BGO95" s="1"/>
      <c r="BGP95" s="1"/>
      <c r="BGQ95" s="1"/>
      <c r="BGR95" s="1"/>
      <c r="BGS95" s="1"/>
      <c r="BGT95" s="1"/>
      <c r="BGU95" s="1"/>
      <c r="BGV95" s="1"/>
      <c r="BGW95" s="1"/>
      <c r="BGX95" s="1"/>
      <c r="BGY95" s="1"/>
      <c r="BGZ95" s="1"/>
      <c r="BHA95" s="1"/>
      <c r="BHB95" s="1"/>
      <c r="BHC95" s="1"/>
      <c r="BHD95" s="1"/>
      <c r="BHE95" s="1"/>
      <c r="BHF95" s="1"/>
      <c r="BHG95" s="1"/>
      <c r="BHH95" s="1"/>
      <c r="BHI95" s="1"/>
      <c r="BHJ95" s="1"/>
      <c r="BHK95" s="1"/>
      <c r="BHL95" s="1"/>
      <c r="BHM95" s="1"/>
      <c r="BHN95" s="1"/>
      <c r="BHO95" s="1"/>
      <c r="BHP95" s="1"/>
      <c r="BHQ95" s="1"/>
      <c r="BHR95" s="1"/>
      <c r="BHS95" s="1"/>
      <c r="BHT95" s="1"/>
      <c r="BHU95" s="1"/>
      <c r="BHV95" s="1"/>
      <c r="BHW95" s="1"/>
      <c r="BHX95" s="1"/>
      <c r="BHY95" s="1"/>
      <c r="BHZ95" s="1"/>
      <c r="BIA95" s="1"/>
      <c r="BIB95" s="1"/>
      <c r="BIC95" s="1"/>
      <c r="BID95" s="1"/>
      <c r="BIE95" s="1"/>
      <c r="BIF95" s="1"/>
      <c r="BIG95" s="1"/>
      <c r="BIH95" s="1"/>
      <c r="BII95" s="1"/>
      <c r="BIJ95" s="1"/>
      <c r="BIK95" s="1"/>
      <c r="BIL95" s="1"/>
      <c r="BIM95" s="1"/>
      <c r="BIN95" s="1"/>
      <c r="BIO95" s="1"/>
      <c r="BIP95" s="1"/>
      <c r="BIQ95" s="1"/>
      <c r="BIR95" s="1"/>
      <c r="BIS95" s="1"/>
      <c r="BIT95" s="1"/>
      <c r="BIU95" s="1"/>
      <c r="BIV95" s="1"/>
      <c r="BIW95" s="1"/>
      <c r="BIX95" s="1"/>
      <c r="BIY95" s="1"/>
      <c r="BIZ95" s="1"/>
      <c r="BJA95" s="1"/>
      <c r="BJB95" s="1"/>
      <c r="BJC95" s="1"/>
      <c r="BJD95" s="1"/>
      <c r="BJE95" s="1"/>
      <c r="BJF95" s="1"/>
      <c r="BJG95" s="1"/>
      <c r="BJH95" s="1"/>
      <c r="BJI95" s="1"/>
      <c r="BJJ95" s="1"/>
      <c r="BJK95" s="1"/>
      <c r="BJL95" s="1"/>
      <c r="BJM95" s="1"/>
      <c r="BJN95" s="1"/>
      <c r="BJO95" s="1"/>
      <c r="BJP95" s="1"/>
      <c r="BJQ95" s="1"/>
      <c r="BJR95" s="1"/>
      <c r="BJS95" s="1"/>
      <c r="BJT95" s="1"/>
      <c r="BJU95" s="1"/>
      <c r="BJV95" s="1"/>
      <c r="BJW95" s="1"/>
      <c r="BJX95" s="1"/>
      <c r="BJY95" s="1"/>
      <c r="BJZ95" s="1"/>
      <c r="BKA95" s="1"/>
      <c r="BKB95" s="1"/>
      <c r="BKC95" s="1"/>
      <c r="BKD95" s="1"/>
      <c r="BKE95" s="1"/>
      <c r="BKF95" s="1"/>
      <c r="BKG95" s="1"/>
      <c r="BKH95" s="1"/>
      <c r="BKI95" s="1"/>
      <c r="BKJ95" s="1"/>
      <c r="BKK95" s="1"/>
      <c r="BKL95" s="1"/>
      <c r="BKM95" s="1"/>
      <c r="BKN95" s="1"/>
      <c r="BKO95" s="1"/>
      <c r="BKP95" s="1"/>
      <c r="BKQ95" s="1"/>
      <c r="BKR95" s="1"/>
      <c r="BKS95" s="1"/>
      <c r="BKT95" s="1"/>
      <c r="BKU95" s="1"/>
      <c r="BKV95" s="1"/>
      <c r="BKW95" s="1"/>
      <c r="BKX95" s="1"/>
      <c r="BKY95" s="1"/>
      <c r="BKZ95" s="1"/>
      <c r="BLA95" s="1"/>
      <c r="BLB95" s="1"/>
      <c r="BLC95" s="1"/>
      <c r="BLD95" s="1"/>
      <c r="BLE95" s="1"/>
      <c r="BLF95" s="1"/>
      <c r="BLG95" s="1"/>
      <c r="BLH95" s="1"/>
      <c r="BLI95" s="1"/>
      <c r="BLJ95" s="1"/>
      <c r="BLK95" s="1"/>
      <c r="BLL95" s="1"/>
      <c r="BLM95" s="1"/>
      <c r="BLN95" s="1"/>
      <c r="BLO95" s="1"/>
      <c r="BLP95" s="1"/>
      <c r="BLQ95" s="1"/>
      <c r="BLR95" s="1"/>
      <c r="BLS95" s="1"/>
      <c r="BLT95" s="1"/>
      <c r="BLU95" s="1"/>
      <c r="BLV95" s="1"/>
      <c r="BLW95" s="1"/>
      <c r="BLX95" s="1"/>
      <c r="BLY95" s="1"/>
      <c r="BLZ95" s="1"/>
      <c r="BMA95" s="1"/>
      <c r="BMB95" s="1"/>
      <c r="BMC95" s="1"/>
      <c r="BMD95" s="1"/>
      <c r="BME95" s="1"/>
      <c r="BMF95" s="1"/>
      <c r="BMG95" s="1"/>
      <c r="BMH95" s="1"/>
      <c r="BMI95" s="1"/>
      <c r="BMJ95" s="1"/>
      <c r="BMK95" s="1"/>
      <c r="BML95" s="1"/>
      <c r="BMM95" s="1"/>
      <c r="BMN95" s="1"/>
      <c r="BMO95" s="1"/>
      <c r="BMP95" s="1"/>
      <c r="BMQ95" s="1"/>
      <c r="BMR95" s="1"/>
      <c r="BMS95" s="1"/>
      <c r="BMT95" s="1"/>
      <c r="BMU95" s="1"/>
      <c r="BMV95" s="1"/>
      <c r="BMW95" s="1"/>
      <c r="BMX95" s="1"/>
      <c r="BMY95" s="1"/>
      <c r="BMZ95" s="1"/>
      <c r="BNA95" s="1"/>
      <c r="BNB95" s="1"/>
      <c r="BNC95" s="1"/>
      <c r="BND95" s="1"/>
      <c r="BNE95" s="1"/>
      <c r="BNF95" s="1"/>
      <c r="BNG95" s="1"/>
      <c r="BNH95" s="1"/>
      <c r="BNI95" s="1"/>
      <c r="BNJ95" s="1"/>
      <c r="BNK95" s="1"/>
      <c r="BNL95" s="1"/>
      <c r="BNM95" s="1"/>
      <c r="BNN95" s="1"/>
      <c r="BNO95" s="1"/>
      <c r="BNP95" s="1"/>
      <c r="BNQ95" s="1"/>
      <c r="BNR95" s="1"/>
      <c r="BNS95" s="1"/>
      <c r="BNT95" s="1"/>
      <c r="BNU95" s="1"/>
      <c r="BNV95" s="1"/>
      <c r="BNW95" s="1"/>
      <c r="BNX95" s="1"/>
      <c r="BNY95" s="1"/>
      <c r="BNZ95" s="1"/>
      <c r="BOA95" s="1"/>
      <c r="BOB95" s="1"/>
      <c r="BOC95" s="1"/>
      <c r="BOD95" s="1"/>
      <c r="BOE95" s="1"/>
      <c r="BOF95" s="1"/>
      <c r="BOG95" s="1"/>
      <c r="BOH95" s="1"/>
      <c r="BOI95" s="1"/>
      <c r="BOJ95" s="1"/>
      <c r="BOK95" s="1"/>
      <c r="BOL95" s="1"/>
      <c r="BOM95" s="1"/>
      <c r="BON95" s="1"/>
      <c r="BOO95" s="1"/>
      <c r="BOP95" s="1"/>
      <c r="BOQ95" s="1"/>
      <c r="BOR95" s="1"/>
      <c r="BOS95" s="1"/>
      <c r="BOT95" s="1"/>
      <c r="BOU95" s="1"/>
      <c r="BOV95" s="1"/>
      <c r="BOW95" s="1"/>
      <c r="BOX95" s="1"/>
      <c r="BOY95" s="1"/>
      <c r="BOZ95" s="1"/>
      <c r="BPA95" s="1"/>
      <c r="BPB95" s="1"/>
      <c r="BPC95" s="1"/>
      <c r="BPD95" s="1"/>
      <c r="BPE95" s="1"/>
      <c r="BPF95" s="1"/>
      <c r="BPG95" s="1"/>
      <c r="BPH95" s="1"/>
      <c r="BPI95" s="1"/>
      <c r="BPJ95" s="1"/>
      <c r="BPK95" s="1"/>
      <c r="BPL95" s="1"/>
      <c r="BPM95" s="1"/>
      <c r="BPN95" s="1"/>
      <c r="BPO95" s="1"/>
      <c r="BPP95" s="1"/>
      <c r="BPQ95" s="1"/>
      <c r="BPR95" s="1"/>
      <c r="BPS95" s="1"/>
      <c r="BPT95" s="1"/>
      <c r="BPU95" s="1"/>
      <c r="BPV95" s="1"/>
      <c r="BPW95" s="1"/>
      <c r="BPX95" s="1"/>
      <c r="BPY95" s="1"/>
      <c r="BPZ95" s="1"/>
      <c r="BQA95" s="1"/>
      <c r="BQB95" s="1"/>
      <c r="BQC95" s="1"/>
      <c r="BQD95" s="1"/>
      <c r="BQE95" s="1"/>
      <c r="BQF95" s="1"/>
      <c r="BQG95" s="1"/>
      <c r="BQH95" s="1"/>
      <c r="BQI95" s="1"/>
      <c r="BQJ95" s="1"/>
      <c r="BQK95" s="1"/>
      <c r="BQL95" s="1"/>
      <c r="BQM95" s="1"/>
      <c r="BQN95" s="1"/>
      <c r="BQO95" s="1"/>
      <c r="BQP95" s="1"/>
      <c r="BQQ95" s="1"/>
      <c r="BQR95" s="1"/>
      <c r="BQS95" s="1"/>
      <c r="BQT95" s="1"/>
      <c r="BQU95" s="1"/>
      <c r="BQV95" s="1"/>
      <c r="BQW95" s="1"/>
      <c r="BQX95" s="1"/>
      <c r="BQY95" s="1"/>
      <c r="BQZ95" s="1"/>
      <c r="BRA95" s="1"/>
      <c r="BRB95" s="1"/>
      <c r="BRC95" s="1"/>
      <c r="BRD95" s="1"/>
      <c r="BRE95" s="1"/>
      <c r="BRF95" s="1"/>
      <c r="BRG95" s="1"/>
      <c r="BRH95" s="1"/>
      <c r="BRI95" s="1"/>
      <c r="BRJ95" s="1"/>
      <c r="BRK95" s="1"/>
      <c r="BRL95" s="1"/>
      <c r="BRM95" s="1"/>
      <c r="BRN95" s="1"/>
      <c r="BRO95" s="1"/>
      <c r="BRP95" s="1"/>
      <c r="BRQ95" s="1"/>
      <c r="BRR95" s="1"/>
      <c r="BRS95" s="1"/>
      <c r="BRT95" s="1"/>
      <c r="BRU95" s="1"/>
      <c r="BRV95" s="1"/>
      <c r="BRW95" s="1"/>
      <c r="BRX95" s="1"/>
      <c r="BRY95" s="1"/>
      <c r="BRZ95" s="1"/>
      <c r="BSA95" s="1"/>
      <c r="BSB95" s="1"/>
      <c r="BSC95" s="1"/>
      <c r="BSD95" s="1"/>
      <c r="BSE95" s="1"/>
      <c r="BSF95" s="1"/>
      <c r="BSG95" s="1"/>
      <c r="BSH95" s="1"/>
      <c r="BSI95" s="1"/>
      <c r="BSJ95" s="1"/>
      <c r="BSK95" s="1"/>
      <c r="BSL95" s="1"/>
      <c r="BSM95" s="1"/>
      <c r="BSN95" s="1"/>
      <c r="BSO95" s="1"/>
      <c r="BSP95" s="1"/>
      <c r="BSQ95" s="1"/>
      <c r="BSR95" s="1"/>
      <c r="BSS95" s="1"/>
      <c r="BST95" s="1"/>
      <c r="BSU95" s="1"/>
      <c r="BSV95" s="1"/>
      <c r="BSW95" s="1"/>
      <c r="BSX95" s="1"/>
      <c r="BSY95" s="1"/>
      <c r="BSZ95" s="1"/>
      <c r="BTA95" s="1"/>
      <c r="BTB95" s="1"/>
      <c r="BTC95" s="1"/>
      <c r="BTD95" s="1"/>
      <c r="BTE95" s="1"/>
      <c r="BTF95" s="1"/>
      <c r="BTG95" s="1"/>
      <c r="BTH95" s="1"/>
      <c r="BTI95" s="1"/>
      <c r="BTJ95" s="1"/>
      <c r="BTK95" s="1"/>
      <c r="BTL95" s="1"/>
      <c r="BTM95" s="1"/>
      <c r="BTN95" s="1"/>
      <c r="BTO95" s="1"/>
      <c r="BTP95" s="1"/>
      <c r="BTQ95" s="1"/>
      <c r="BTR95" s="1"/>
      <c r="BTS95" s="1"/>
      <c r="BTT95" s="1"/>
      <c r="BTU95" s="1"/>
      <c r="BTV95" s="1"/>
      <c r="BTW95" s="1"/>
      <c r="BTX95" s="1"/>
      <c r="BTY95" s="1"/>
      <c r="BTZ95" s="1"/>
      <c r="BUA95" s="1"/>
      <c r="BUB95" s="1"/>
      <c r="BUC95" s="1"/>
      <c r="BUD95" s="1"/>
      <c r="BUE95" s="1"/>
      <c r="BUF95" s="1"/>
      <c r="BUG95" s="1"/>
      <c r="BUH95" s="1"/>
      <c r="BUI95" s="1"/>
      <c r="BUJ95" s="1"/>
      <c r="BUK95" s="1"/>
      <c r="BUL95" s="1"/>
      <c r="BUM95" s="1"/>
      <c r="BUN95" s="1"/>
      <c r="BUO95" s="1"/>
      <c r="BUP95" s="1"/>
      <c r="BUQ95" s="1"/>
      <c r="BUR95" s="1"/>
      <c r="BUS95" s="1"/>
      <c r="BUT95" s="1"/>
      <c r="BUU95" s="1"/>
      <c r="BUV95" s="1"/>
      <c r="BUW95" s="1"/>
      <c r="BUX95" s="1"/>
      <c r="BUY95" s="1"/>
      <c r="BUZ95" s="1"/>
      <c r="BVA95" s="1"/>
      <c r="BVB95" s="1"/>
      <c r="BVC95" s="1"/>
      <c r="BVD95" s="1"/>
      <c r="BVE95" s="1"/>
      <c r="BVF95" s="1"/>
      <c r="BVG95" s="1"/>
      <c r="BVH95" s="1"/>
      <c r="BVI95" s="1"/>
      <c r="BVJ95" s="1"/>
      <c r="BVK95" s="1"/>
      <c r="BVL95" s="1"/>
      <c r="BVM95" s="1"/>
      <c r="BVN95" s="1"/>
      <c r="BVO95" s="1"/>
      <c r="BVP95" s="1"/>
      <c r="BVQ95" s="1"/>
      <c r="BVR95" s="1"/>
      <c r="BVS95" s="1"/>
      <c r="BVT95" s="1"/>
      <c r="BVU95" s="1"/>
      <c r="BVV95" s="1"/>
      <c r="BVW95" s="1"/>
      <c r="BVX95" s="1"/>
      <c r="BVY95" s="1"/>
      <c r="BVZ95" s="1"/>
      <c r="BWA95" s="1"/>
      <c r="BWB95" s="1"/>
      <c r="BWC95" s="1"/>
      <c r="BWD95" s="1"/>
      <c r="BWE95" s="1"/>
      <c r="BWF95" s="1"/>
      <c r="BWG95" s="1"/>
      <c r="BWH95" s="1"/>
      <c r="BWI95" s="1"/>
      <c r="BWJ95" s="1"/>
      <c r="BWK95" s="1"/>
      <c r="BWL95" s="1"/>
      <c r="BWM95" s="1"/>
      <c r="BWN95" s="1"/>
      <c r="BWO95" s="1"/>
      <c r="BWP95" s="1"/>
      <c r="BWQ95" s="1"/>
      <c r="BWR95" s="1"/>
      <c r="BWS95" s="1"/>
      <c r="BWT95" s="1"/>
      <c r="BWU95" s="1"/>
      <c r="BWV95" s="1"/>
      <c r="BWW95" s="1"/>
      <c r="BWX95" s="1"/>
      <c r="BWY95" s="1"/>
      <c r="BWZ95" s="1"/>
      <c r="BXA95" s="1"/>
      <c r="BXB95" s="1"/>
      <c r="BXC95" s="1"/>
      <c r="BXD95" s="1"/>
      <c r="BXE95" s="1"/>
      <c r="BXF95" s="1"/>
      <c r="BXG95" s="1"/>
      <c r="BXH95" s="1"/>
      <c r="BXI95" s="1"/>
      <c r="BXJ95" s="1"/>
      <c r="BXK95" s="1"/>
      <c r="BXL95" s="1"/>
      <c r="BXM95" s="1"/>
      <c r="BXN95" s="1"/>
      <c r="BXO95" s="1"/>
      <c r="BXP95" s="1"/>
      <c r="BXQ95" s="1"/>
      <c r="BXR95" s="1"/>
      <c r="BXS95" s="1"/>
      <c r="BXT95" s="1"/>
      <c r="BXU95" s="1"/>
      <c r="BXV95" s="1"/>
      <c r="BXW95" s="1"/>
      <c r="BXX95" s="1"/>
      <c r="BXY95" s="1"/>
      <c r="BXZ95" s="1"/>
      <c r="BYA95" s="1"/>
      <c r="BYB95" s="1"/>
      <c r="BYC95" s="1"/>
      <c r="BYD95" s="1"/>
      <c r="BYE95" s="1"/>
      <c r="BYF95" s="1"/>
      <c r="BYG95" s="1"/>
      <c r="BYH95" s="1"/>
      <c r="BYI95" s="1"/>
      <c r="BYJ95" s="1"/>
      <c r="BYK95" s="1"/>
      <c r="BYL95" s="1"/>
      <c r="BYM95" s="1"/>
      <c r="BYN95" s="1"/>
      <c r="BYO95" s="1"/>
      <c r="BYP95" s="1"/>
      <c r="BYQ95" s="1"/>
      <c r="BYR95" s="1"/>
      <c r="BYS95" s="1"/>
      <c r="BYT95" s="1"/>
      <c r="BYU95" s="1"/>
      <c r="BYV95" s="1"/>
      <c r="BYW95" s="1"/>
      <c r="BYX95" s="1"/>
      <c r="BYY95" s="1"/>
      <c r="BYZ95" s="1"/>
      <c r="BZA95" s="1"/>
      <c r="BZB95" s="1"/>
      <c r="BZC95" s="1"/>
      <c r="BZD95" s="1"/>
      <c r="BZE95" s="1"/>
      <c r="BZF95" s="1"/>
      <c r="BZG95" s="1"/>
      <c r="BZH95" s="1"/>
      <c r="BZI95" s="1"/>
      <c r="BZJ95" s="1"/>
      <c r="BZK95" s="1"/>
      <c r="BZL95" s="1"/>
      <c r="BZM95" s="1"/>
      <c r="BZN95" s="1"/>
      <c r="BZO95" s="1"/>
      <c r="BZP95" s="1"/>
      <c r="BZQ95" s="1"/>
      <c r="BZR95" s="1"/>
      <c r="BZS95" s="1"/>
      <c r="BZT95" s="1"/>
      <c r="BZU95" s="1"/>
      <c r="BZV95" s="1"/>
      <c r="BZW95" s="1"/>
      <c r="BZX95" s="1"/>
      <c r="BZY95" s="1"/>
      <c r="BZZ95" s="1"/>
      <c r="CAA95" s="1"/>
      <c r="CAB95" s="1"/>
      <c r="CAC95" s="1"/>
      <c r="CAD95" s="1"/>
      <c r="CAE95" s="1"/>
      <c r="CAF95" s="1"/>
      <c r="CAG95" s="1"/>
      <c r="CAH95" s="1"/>
      <c r="CAI95" s="1"/>
      <c r="CAJ95" s="1"/>
      <c r="CAK95" s="1"/>
      <c r="CAL95" s="1"/>
      <c r="CAM95" s="1"/>
      <c r="CAN95" s="1"/>
      <c r="CAO95" s="1"/>
      <c r="CAP95" s="1"/>
      <c r="CAQ95" s="1"/>
      <c r="CAR95" s="1"/>
      <c r="CAS95" s="1"/>
      <c r="CAT95" s="1"/>
      <c r="CAU95" s="1"/>
      <c r="CAV95" s="1"/>
      <c r="CAW95" s="1"/>
      <c r="CAX95" s="1"/>
      <c r="CAY95" s="1"/>
      <c r="CAZ95" s="1"/>
      <c r="CBA95" s="1"/>
      <c r="CBB95" s="1"/>
      <c r="CBC95" s="1"/>
      <c r="CBD95" s="1"/>
      <c r="CBE95" s="1"/>
      <c r="CBF95" s="1"/>
      <c r="CBG95" s="1"/>
      <c r="CBH95" s="1"/>
      <c r="CBI95" s="1"/>
      <c r="CBJ95" s="1"/>
      <c r="CBK95" s="1"/>
      <c r="CBL95" s="1"/>
      <c r="CBM95" s="1"/>
      <c r="CBN95" s="1"/>
      <c r="CBO95" s="1"/>
      <c r="CBP95" s="1"/>
      <c r="CBQ95" s="1"/>
      <c r="CBR95" s="1"/>
      <c r="CBS95" s="1"/>
      <c r="CBT95" s="1"/>
      <c r="CBU95" s="1"/>
      <c r="CBV95" s="1"/>
      <c r="CBW95" s="1"/>
      <c r="CBX95" s="1"/>
      <c r="CBY95" s="1"/>
      <c r="CBZ95" s="1"/>
      <c r="CCA95" s="1"/>
      <c r="CCB95" s="1"/>
      <c r="CCC95" s="1"/>
      <c r="CCD95" s="1"/>
      <c r="CCE95" s="1"/>
      <c r="CCF95" s="1"/>
      <c r="CCG95" s="1"/>
      <c r="CCH95" s="1"/>
      <c r="CCI95" s="1"/>
      <c r="CCJ95" s="1"/>
      <c r="CCK95" s="1"/>
      <c r="CCL95" s="1"/>
      <c r="CCM95" s="1"/>
      <c r="CCN95" s="1"/>
      <c r="CCO95" s="1"/>
      <c r="CCP95" s="1"/>
      <c r="CCQ95" s="1"/>
      <c r="CCR95" s="1"/>
      <c r="CCS95" s="1"/>
      <c r="CCT95" s="1"/>
      <c r="CCU95" s="1"/>
      <c r="CCV95" s="1"/>
      <c r="CCW95" s="1"/>
      <c r="CCX95" s="1"/>
      <c r="CCY95" s="1"/>
      <c r="CCZ95" s="1"/>
      <c r="CDA95" s="1"/>
      <c r="CDB95" s="1"/>
      <c r="CDC95" s="1"/>
      <c r="CDD95" s="1"/>
      <c r="CDE95" s="1"/>
      <c r="CDF95" s="1"/>
      <c r="CDG95" s="1"/>
      <c r="CDH95" s="1"/>
      <c r="CDI95" s="1"/>
      <c r="CDJ95" s="1"/>
      <c r="CDK95" s="1"/>
      <c r="CDL95" s="1"/>
      <c r="CDM95" s="1"/>
      <c r="CDN95" s="1"/>
      <c r="CDO95" s="1"/>
      <c r="CDP95" s="1"/>
      <c r="CDQ95" s="1"/>
      <c r="CDR95" s="1"/>
      <c r="CDS95" s="1"/>
      <c r="CDT95" s="1"/>
      <c r="CDU95" s="1"/>
      <c r="CDV95" s="1"/>
      <c r="CDW95" s="1"/>
      <c r="CDX95" s="1"/>
      <c r="CDY95" s="1"/>
      <c r="CDZ95" s="1"/>
      <c r="CEA95" s="1"/>
      <c r="CEB95" s="1"/>
      <c r="CEC95" s="1"/>
      <c r="CED95" s="1"/>
      <c r="CEE95" s="1"/>
      <c r="CEF95" s="1"/>
      <c r="CEG95" s="1"/>
      <c r="CEH95" s="1"/>
      <c r="CEI95" s="1"/>
      <c r="CEJ95" s="1"/>
      <c r="CEK95" s="1"/>
      <c r="CEL95" s="1"/>
      <c r="CEM95" s="1"/>
      <c r="CEN95" s="1"/>
      <c r="CEO95" s="1"/>
      <c r="CEP95" s="1"/>
      <c r="CEQ95" s="1"/>
      <c r="CER95" s="1"/>
      <c r="CES95" s="1"/>
      <c r="CET95" s="1"/>
      <c r="CEU95" s="1"/>
      <c r="CEV95" s="1"/>
      <c r="CEW95" s="1"/>
      <c r="CEX95" s="1"/>
      <c r="CEY95" s="1"/>
      <c r="CEZ95" s="1"/>
      <c r="CFA95" s="1"/>
      <c r="CFB95" s="1"/>
      <c r="CFC95" s="1"/>
      <c r="CFD95" s="1"/>
      <c r="CFE95" s="1"/>
      <c r="CFF95" s="1"/>
      <c r="CFG95" s="1"/>
      <c r="CFH95" s="1"/>
      <c r="CFI95" s="1"/>
      <c r="CFJ95" s="1"/>
      <c r="CFK95" s="1"/>
      <c r="CFL95" s="1"/>
      <c r="CFM95" s="1"/>
      <c r="CFN95" s="1"/>
      <c r="CFO95" s="1"/>
      <c r="CFP95" s="1"/>
      <c r="CFQ95" s="1"/>
      <c r="CFR95" s="1"/>
      <c r="CFS95" s="1"/>
      <c r="CFT95" s="1"/>
      <c r="CFU95" s="1"/>
      <c r="CFV95" s="1"/>
      <c r="CFW95" s="1"/>
      <c r="CFX95" s="1"/>
      <c r="CFY95" s="1"/>
      <c r="CFZ95" s="1"/>
      <c r="CGA95" s="1"/>
      <c r="CGB95" s="1"/>
      <c r="CGC95" s="1"/>
      <c r="CGD95" s="1"/>
      <c r="CGE95" s="1"/>
      <c r="CGF95" s="1"/>
      <c r="CGG95" s="1"/>
      <c r="CGH95" s="1"/>
      <c r="CGI95" s="1"/>
      <c r="CGJ95" s="1"/>
      <c r="CGK95" s="1"/>
      <c r="CGL95" s="1"/>
      <c r="CGM95" s="1"/>
      <c r="CGN95" s="1"/>
      <c r="CGO95" s="1"/>
      <c r="CGP95" s="1"/>
      <c r="CGQ95" s="1"/>
      <c r="CGR95" s="1"/>
      <c r="CGS95" s="1"/>
      <c r="CGT95" s="1"/>
      <c r="CGU95" s="1"/>
      <c r="CGV95" s="1"/>
      <c r="CGW95" s="1"/>
      <c r="CGX95" s="1"/>
      <c r="CGY95" s="1"/>
      <c r="CGZ95" s="1"/>
      <c r="CHA95" s="1"/>
      <c r="CHB95" s="1"/>
      <c r="CHC95" s="1"/>
      <c r="CHD95" s="1"/>
      <c r="CHE95" s="1"/>
      <c r="CHF95" s="1"/>
      <c r="CHG95" s="1"/>
      <c r="CHH95" s="1"/>
      <c r="CHI95" s="1"/>
      <c r="CHJ95" s="1"/>
      <c r="CHK95" s="1"/>
      <c r="CHL95" s="1"/>
      <c r="CHM95" s="1"/>
      <c r="CHN95" s="1"/>
      <c r="CHO95" s="1"/>
      <c r="CHP95" s="1"/>
      <c r="CHQ95" s="1"/>
      <c r="CHR95" s="1"/>
      <c r="CHS95" s="1"/>
      <c r="CHT95" s="1"/>
      <c r="CHU95" s="1"/>
      <c r="CHV95" s="1"/>
      <c r="CHW95" s="1"/>
      <c r="CHX95" s="1"/>
      <c r="CHY95" s="1"/>
      <c r="CHZ95" s="1"/>
      <c r="CIA95" s="1"/>
      <c r="CIB95" s="1"/>
      <c r="CIC95" s="1"/>
      <c r="CID95" s="1"/>
      <c r="CIE95" s="1"/>
      <c r="CIF95" s="1"/>
      <c r="CIG95" s="1"/>
      <c r="CIH95" s="1"/>
      <c r="CII95" s="1"/>
      <c r="CIJ95" s="1"/>
      <c r="CIK95" s="1"/>
      <c r="CIL95" s="1"/>
      <c r="CIM95" s="1"/>
      <c r="CIN95" s="1"/>
      <c r="CIO95" s="1"/>
      <c r="CIP95" s="1"/>
      <c r="CIQ95" s="1"/>
      <c r="CIR95" s="1"/>
      <c r="CIS95" s="1"/>
      <c r="CIT95" s="1"/>
      <c r="CIU95" s="1"/>
      <c r="CIV95" s="1"/>
      <c r="CIW95" s="1"/>
      <c r="CIX95" s="1"/>
      <c r="CIY95" s="1"/>
      <c r="CIZ95" s="1"/>
      <c r="CJA95" s="1"/>
      <c r="CJB95" s="1"/>
      <c r="CJC95" s="1"/>
      <c r="CJD95" s="1"/>
      <c r="CJE95" s="1"/>
      <c r="CJF95" s="1"/>
      <c r="CJG95" s="1"/>
      <c r="CJH95" s="1"/>
      <c r="CJI95" s="1"/>
      <c r="CJJ95" s="1"/>
      <c r="CJK95" s="1"/>
      <c r="CJL95" s="1"/>
      <c r="CJM95" s="1"/>
      <c r="CJN95" s="1"/>
      <c r="CJO95" s="1"/>
      <c r="CJP95" s="1"/>
      <c r="CJQ95" s="1"/>
      <c r="CJR95" s="1"/>
      <c r="CJS95" s="1"/>
      <c r="CJT95" s="1"/>
      <c r="CJU95" s="1"/>
      <c r="CJV95" s="1"/>
      <c r="CJW95" s="1"/>
      <c r="CJX95" s="1"/>
      <c r="CJY95" s="1"/>
      <c r="CJZ95" s="1"/>
      <c r="CKA95" s="1"/>
      <c r="CKB95" s="1"/>
      <c r="CKC95" s="1"/>
      <c r="CKD95" s="1"/>
      <c r="CKE95" s="1"/>
      <c r="CKF95" s="1"/>
      <c r="CKG95" s="1"/>
      <c r="CKH95" s="1"/>
      <c r="CKI95" s="1"/>
      <c r="CKJ95" s="1"/>
      <c r="CKK95" s="1"/>
      <c r="CKL95" s="1"/>
      <c r="CKM95" s="1"/>
      <c r="CKN95" s="1"/>
      <c r="CKO95" s="1"/>
      <c r="CKP95" s="1"/>
      <c r="CKQ95" s="1"/>
      <c r="CKR95" s="1"/>
      <c r="CKS95" s="1"/>
      <c r="CKT95" s="1"/>
      <c r="CKU95" s="1"/>
      <c r="CKV95" s="1"/>
      <c r="CKW95" s="1"/>
      <c r="CKX95" s="1"/>
      <c r="CKY95" s="1"/>
      <c r="CKZ95" s="1"/>
      <c r="CLA95" s="1"/>
      <c r="CLB95" s="1"/>
      <c r="CLC95" s="1"/>
      <c r="CLD95" s="1"/>
      <c r="CLE95" s="1"/>
      <c r="CLF95" s="1"/>
      <c r="CLG95" s="1"/>
      <c r="CLH95" s="1"/>
      <c r="CLI95" s="1"/>
      <c r="CLJ95" s="1"/>
      <c r="CLK95" s="1"/>
      <c r="CLL95" s="1"/>
      <c r="CLM95" s="1"/>
      <c r="CLN95" s="1"/>
      <c r="CLO95" s="1"/>
      <c r="CLP95" s="1"/>
      <c r="CLQ95" s="1"/>
      <c r="CLR95" s="1"/>
      <c r="CLS95" s="1"/>
      <c r="CLT95" s="1"/>
      <c r="CLU95" s="1"/>
      <c r="CLV95" s="1"/>
      <c r="CLW95" s="1"/>
      <c r="CLX95" s="1"/>
      <c r="CLY95" s="1"/>
      <c r="CLZ95" s="1"/>
      <c r="CMA95" s="1"/>
      <c r="CMB95" s="1"/>
      <c r="CMC95" s="1"/>
      <c r="CMD95" s="1"/>
      <c r="CME95" s="1"/>
      <c r="CMF95" s="1"/>
      <c r="CMG95" s="1"/>
      <c r="CMH95" s="1"/>
      <c r="CMI95" s="1"/>
      <c r="CMJ95" s="1"/>
      <c r="CMK95" s="1"/>
      <c r="CML95" s="1"/>
      <c r="CMM95" s="1"/>
      <c r="CMN95" s="1"/>
      <c r="CMO95" s="1"/>
      <c r="CMP95" s="1"/>
      <c r="CMQ95" s="1"/>
      <c r="CMR95" s="1"/>
      <c r="CMS95" s="1"/>
      <c r="CMT95" s="1"/>
      <c r="CMU95" s="1"/>
      <c r="CMV95" s="1"/>
      <c r="CMW95" s="1"/>
      <c r="CMX95" s="1"/>
      <c r="CMY95" s="1"/>
      <c r="CMZ95" s="1"/>
      <c r="CNA95" s="1"/>
      <c r="CNB95" s="1"/>
      <c r="CNC95" s="1"/>
      <c r="CND95" s="1"/>
      <c r="CNE95" s="1"/>
      <c r="CNF95" s="1"/>
      <c r="CNG95" s="1"/>
      <c r="CNH95" s="1"/>
      <c r="CNI95" s="1"/>
      <c r="CNJ95" s="1"/>
      <c r="CNK95" s="1"/>
      <c r="CNL95" s="1"/>
      <c r="CNM95" s="1"/>
      <c r="CNN95" s="1"/>
      <c r="CNO95" s="1"/>
      <c r="CNP95" s="1"/>
      <c r="CNQ95" s="1"/>
      <c r="CNR95" s="1"/>
      <c r="CNS95" s="1"/>
      <c r="CNT95" s="1"/>
      <c r="CNU95" s="1"/>
      <c r="CNV95" s="1"/>
      <c r="CNW95" s="1"/>
      <c r="CNX95" s="1"/>
      <c r="CNY95" s="1"/>
      <c r="CNZ95" s="1"/>
      <c r="COA95" s="1"/>
      <c r="COB95" s="1"/>
      <c r="COC95" s="1"/>
      <c r="COD95" s="1"/>
      <c r="COE95" s="1"/>
      <c r="COF95" s="1"/>
      <c r="COG95" s="1"/>
      <c r="COH95" s="1"/>
      <c r="COI95" s="1"/>
      <c r="COJ95" s="1"/>
      <c r="COK95" s="1"/>
      <c r="COL95" s="1"/>
      <c r="COM95" s="1"/>
      <c r="CON95" s="1"/>
      <c r="COO95" s="1"/>
      <c r="COP95" s="1"/>
      <c r="COQ95" s="1"/>
      <c r="COR95" s="1"/>
      <c r="COS95" s="1"/>
      <c r="COT95" s="1"/>
      <c r="COU95" s="1"/>
      <c r="COV95" s="1"/>
      <c r="COW95" s="1"/>
      <c r="COX95" s="1"/>
      <c r="COY95" s="1"/>
      <c r="COZ95" s="1"/>
      <c r="CPA95" s="1"/>
      <c r="CPB95" s="1"/>
      <c r="CPC95" s="1"/>
      <c r="CPD95" s="1"/>
      <c r="CPE95" s="1"/>
      <c r="CPF95" s="1"/>
      <c r="CPG95" s="1"/>
      <c r="CPH95" s="1"/>
      <c r="CPI95" s="1"/>
      <c r="CPJ95" s="1"/>
      <c r="CPK95" s="1"/>
      <c r="CPL95" s="1"/>
      <c r="CPM95" s="1"/>
      <c r="CPN95" s="1"/>
      <c r="CPO95" s="1"/>
      <c r="CPP95" s="1"/>
      <c r="CPQ95" s="1"/>
      <c r="CPR95" s="1"/>
      <c r="CPS95" s="1"/>
      <c r="CPT95" s="1"/>
      <c r="CPU95" s="1"/>
      <c r="CPV95" s="1"/>
      <c r="CPW95" s="1"/>
      <c r="CPX95" s="1"/>
      <c r="CPY95" s="1"/>
      <c r="CPZ95" s="1"/>
      <c r="CQA95" s="1"/>
      <c r="CQB95" s="1"/>
      <c r="CQC95" s="1"/>
      <c r="CQD95" s="1"/>
      <c r="CQE95" s="1"/>
      <c r="CQF95" s="1"/>
      <c r="CQG95" s="1"/>
      <c r="CQH95" s="1"/>
      <c r="CQI95" s="1"/>
      <c r="CQJ95" s="1"/>
      <c r="CQK95" s="1"/>
      <c r="CQL95" s="1"/>
      <c r="CQM95" s="1"/>
      <c r="CQN95" s="1"/>
      <c r="CQO95" s="1"/>
      <c r="CQP95" s="1"/>
      <c r="CQQ95" s="1"/>
      <c r="CQR95" s="1"/>
      <c r="CQS95" s="1"/>
      <c r="CQT95" s="1"/>
      <c r="CQU95" s="1"/>
      <c r="CQV95" s="1"/>
      <c r="CQW95" s="1"/>
      <c r="CQX95" s="1"/>
      <c r="CQY95" s="1"/>
      <c r="CQZ95" s="1"/>
      <c r="CRA95" s="1"/>
      <c r="CRB95" s="1"/>
      <c r="CRC95" s="1"/>
      <c r="CRD95" s="1"/>
      <c r="CRE95" s="1"/>
      <c r="CRF95" s="1"/>
      <c r="CRG95" s="1"/>
      <c r="CRH95" s="1"/>
      <c r="CRI95" s="1"/>
      <c r="CRJ95" s="1"/>
      <c r="CRK95" s="1"/>
      <c r="CRL95" s="1"/>
      <c r="CRM95" s="1"/>
      <c r="CRN95" s="1"/>
      <c r="CRO95" s="1"/>
      <c r="CRP95" s="1"/>
      <c r="CRQ95" s="1"/>
      <c r="CRR95" s="1"/>
      <c r="CRS95" s="1"/>
      <c r="CRT95" s="1"/>
      <c r="CRU95" s="1"/>
      <c r="CRV95" s="1"/>
      <c r="CRW95" s="1"/>
      <c r="CRX95" s="1"/>
      <c r="CRY95" s="1"/>
      <c r="CRZ95" s="1"/>
      <c r="CSA95" s="1"/>
      <c r="CSB95" s="1"/>
      <c r="CSC95" s="1"/>
      <c r="CSD95" s="1"/>
      <c r="CSE95" s="1"/>
      <c r="CSF95" s="1"/>
      <c r="CSG95" s="1"/>
      <c r="CSH95" s="1"/>
      <c r="CSI95" s="1"/>
      <c r="CSJ95" s="1"/>
      <c r="CSK95" s="1"/>
      <c r="CSL95" s="1"/>
      <c r="CSM95" s="1"/>
      <c r="CSN95" s="1"/>
      <c r="CSO95" s="1"/>
      <c r="CSP95" s="1"/>
      <c r="CSQ95" s="1"/>
      <c r="CSR95" s="1"/>
      <c r="CSS95" s="1"/>
      <c r="CST95" s="1"/>
      <c r="CSU95" s="1"/>
      <c r="CSV95" s="1"/>
      <c r="CSW95" s="1"/>
      <c r="CSX95" s="1"/>
      <c r="CSY95" s="1"/>
      <c r="CSZ95" s="1"/>
      <c r="CTA95" s="1"/>
      <c r="CTB95" s="1"/>
      <c r="CTC95" s="1"/>
      <c r="CTD95" s="1"/>
      <c r="CTE95" s="1"/>
      <c r="CTF95" s="1"/>
      <c r="CTG95" s="1"/>
      <c r="CTH95" s="1"/>
      <c r="CTI95" s="1"/>
      <c r="CTJ95" s="1"/>
      <c r="CTK95" s="1"/>
      <c r="CTL95" s="1"/>
      <c r="CTM95" s="1"/>
      <c r="CTN95" s="1"/>
      <c r="CTO95" s="1"/>
      <c r="CTP95" s="1"/>
      <c r="CTQ95" s="1"/>
      <c r="CTR95" s="1"/>
      <c r="CTS95" s="1"/>
      <c r="CTT95" s="1"/>
      <c r="CTU95" s="1"/>
      <c r="CTV95" s="1"/>
      <c r="CTW95" s="1"/>
      <c r="CTX95" s="1"/>
      <c r="CTY95" s="1"/>
      <c r="CTZ95" s="1"/>
      <c r="CUA95" s="1"/>
      <c r="CUB95" s="1"/>
      <c r="CUC95" s="1"/>
      <c r="CUD95" s="1"/>
      <c r="CUE95" s="1"/>
      <c r="CUF95" s="1"/>
      <c r="CUG95" s="1"/>
      <c r="CUH95" s="1"/>
      <c r="CUI95" s="1"/>
      <c r="CUJ95" s="1"/>
      <c r="CUK95" s="1"/>
      <c r="CUL95" s="1"/>
      <c r="CUM95" s="1"/>
      <c r="CUN95" s="1"/>
      <c r="CUO95" s="1"/>
      <c r="CUP95" s="1"/>
      <c r="CUQ95" s="1"/>
      <c r="CUR95" s="1"/>
      <c r="CUS95" s="1"/>
      <c r="CUT95" s="1"/>
      <c r="CUU95" s="1"/>
      <c r="CUV95" s="1"/>
      <c r="CUW95" s="1"/>
      <c r="CUX95" s="1"/>
      <c r="CUY95" s="1"/>
      <c r="CUZ95" s="1"/>
      <c r="CVA95" s="1"/>
      <c r="CVB95" s="1"/>
      <c r="CVC95" s="1"/>
      <c r="CVD95" s="1"/>
      <c r="CVE95" s="1"/>
      <c r="CVF95" s="1"/>
      <c r="CVG95" s="1"/>
      <c r="CVH95" s="1"/>
      <c r="CVI95" s="1"/>
      <c r="CVJ95" s="1"/>
      <c r="CVK95" s="1"/>
      <c r="CVL95" s="1"/>
      <c r="CVM95" s="1"/>
      <c r="CVN95" s="1"/>
      <c r="CVO95" s="1"/>
      <c r="CVP95" s="1"/>
      <c r="CVQ95" s="1"/>
      <c r="CVR95" s="1"/>
      <c r="CVS95" s="1"/>
      <c r="CVT95" s="1"/>
      <c r="CVU95" s="1"/>
      <c r="CVV95" s="1"/>
      <c r="CVW95" s="1"/>
      <c r="CVX95" s="1"/>
      <c r="CVY95" s="1"/>
      <c r="CVZ95" s="1"/>
      <c r="CWA95" s="1"/>
      <c r="CWB95" s="1"/>
      <c r="CWC95" s="1"/>
      <c r="CWD95" s="1"/>
      <c r="CWE95" s="1"/>
      <c r="CWF95" s="1"/>
      <c r="CWG95" s="1"/>
      <c r="CWH95" s="1"/>
      <c r="CWI95" s="1"/>
      <c r="CWJ95" s="1"/>
      <c r="CWK95" s="1"/>
      <c r="CWL95" s="1"/>
      <c r="CWM95" s="1"/>
      <c r="CWN95" s="1"/>
      <c r="CWO95" s="1"/>
      <c r="CWP95" s="1"/>
      <c r="CWQ95" s="1"/>
      <c r="CWR95" s="1"/>
      <c r="CWS95" s="1"/>
      <c r="CWT95" s="1"/>
      <c r="CWU95" s="1"/>
      <c r="CWV95" s="1"/>
      <c r="CWW95" s="1"/>
      <c r="CWX95" s="1"/>
      <c r="CWY95" s="1"/>
      <c r="CWZ95" s="1"/>
      <c r="CXA95" s="1"/>
      <c r="CXB95" s="1"/>
      <c r="CXC95" s="1"/>
      <c r="CXD95" s="1"/>
      <c r="CXE95" s="1"/>
      <c r="CXF95" s="1"/>
      <c r="CXG95" s="1"/>
      <c r="CXH95" s="1"/>
      <c r="CXI95" s="1"/>
      <c r="CXJ95" s="1"/>
      <c r="CXK95" s="1"/>
      <c r="CXL95" s="1"/>
      <c r="CXM95" s="1"/>
      <c r="CXN95" s="1"/>
      <c r="CXO95" s="1"/>
      <c r="CXP95" s="1"/>
      <c r="CXQ95" s="1"/>
      <c r="CXR95" s="1"/>
      <c r="CXS95" s="1"/>
      <c r="CXT95" s="1"/>
      <c r="CXU95" s="1"/>
      <c r="CXV95" s="1"/>
      <c r="CXW95" s="1"/>
      <c r="CXX95" s="1"/>
      <c r="CXY95" s="1"/>
      <c r="CXZ95" s="1"/>
      <c r="CYA95" s="1"/>
      <c r="CYB95" s="1"/>
      <c r="CYC95" s="1"/>
      <c r="CYD95" s="1"/>
      <c r="CYE95" s="1"/>
      <c r="CYF95" s="1"/>
      <c r="CYG95" s="1"/>
      <c r="CYH95" s="1"/>
      <c r="CYI95" s="1"/>
      <c r="CYJ95" s="1"/>
      <c r="CYK95" s="1"/>
      <c r="CYL95" s="1"/>
      <c r="CYM95" s="1"/>
      <c r="CYN95" s="1"/>
      <c r="CYO95" s="1"/>
      <c r="CYP95" s="1"/>
      <c r="CYQ95" s="1"/>
      <c r="CYR95" s="1"/>
      <c r="CYS95" s="1"/>
      <c r="CYT95" s="1"/>
      <c r="CYU95" s="1"/>
      <c r="CYV95" s="1"/>
      <c r="CYW95" s="1"/>
      <c r="CYX95" s="1"/>
      <c r="CYY95" s="1"/>
      <c r="CYZ95" s="1"/>
      <c r="CZA95" s="1"/>
      <c r="CZB95" s="1"/>
      <c r="CZC95" s="1"/>
      <c r="CZD95" s="1"/>
      <c r="CZE95" s="1"/>
      <c r="CZF95" s="1"/>
      <c r="CZG95" s="1"/>
      <c r="CZH95" s="1"/>
      <c r="CZI95" s="1"/>
      <c r="CZJ95" s="1"/>
      <c r="CZK95" s="1"/>
      <c r="CZL95" s="1"/>
      <c r="CZM95" s="1"/>
      <c r="CZN95" s="1"/>
      <c r="CZO95" s="1"/>
      <c r="CZP95" s="1"/>
      <c r="CZQ95" s="1"/>
      <c r="CZR95" s="1"/>
      <c r="CZS95" s="1"/>
      <c r="CZT95" s="1"/>
      <c r="CZU95" s="1"/>
      <c r="CZV95" s="1"/>
      <c r="CZW95" s="1"/>
      <c r="CZX95" s="1"/>
      <c r="CZY95" s="1"/>
      <c r="CZZ95" s="1"/>
      <c r="DAA95" s="1"/>
      <c r="DAB95" s="1"/>
      <c r="DAC95" s="1"/>
      <c r="DAD95" s="1"/>
      <c r="DAE95" s="1"/>
      <c r="DAF95" s="1"/>
      <c r="DAG95" s="1"/>
      <c r="DAH95" s="1"/>
      <c r="DAI95" s="1"/>
      <c r="DAJ95" s="1"/>
      <c r="DAK95" s="1"/>
      <c r="DAL95" s="1"/>
      <c r="DAM95" s="1"/>
      <c r="DAN95" s="1"/>
      <c r="DAO95" s="1"/>
      <c r="DAP95" s="1"/>
      <c r="DAQ95" s="1"/>
      <c r="DAR95" s="1"/>
      <c r="DAS95" s="1"/>
      <c r="DAT95" s="1"/>
      <c r="DAU95" s="1"/>
      <c r="DAV95" s="1"/>
      <c r="DAW95" s="1"/>
      <c r="DAX95" s="1"/>
      <c r="DAY95" s="1"/>
      <c r="DAZ95" s="1"/>
      <c r="DBA95" s="1"/>
      <c r="DBB95" s="1"/>
      <c r="DBC95" s="1"/>
      <c r="DBD95" s="1"/>
      <c r="DBE95" s="1"/>
      <c r="DBF95" s="1"/>
      <c r="DBG95" s="1"/>
      <c r="DBH95" s="1"/>
      <c r="DBI95" s="1"/>
      <c r="DBJ95" s="1"/>
      <c r="DBK95" s="1"/>
      <c r="DBL95" s="1"/>
      <c r="DBM95" s="1"/>
      <c r="DBN95" s="1"/>
      <c r="DBO95" s="1"/>
      <c r="DBP95" s="1"/>
      <c r="DBQ95" s="1"/>
      <c r="DBR95" s="1"/>
      <c r="DBS95" s="1"/>
      <c r="DBT95" s="1"/>
      <c r="DBU95" s="1"/>
      <c r="DBV95" s="1"/>
      <c r="DBW95" s="1"/>
      <c r="DBX95" s="1"/>
      <c r="DBY95" s="1"/>
      <c r="DBZ95" s="1"/>
      <c r="DCA95" s="1"/>
      <c r="DCB95" s="1"/>
      <c r="DCC95" s="1"/>
      <c r="DCD95" s="1"/>
      <c r="DCE95" s="1"/>
      <c r="DCF95" s="1"/>
      <c r="DCG95" s="1"/>
      <c r="DCH95" s="1"/>
      <c r="DCI95" s="1"/>
      <c r="DCJ95" s="1"/>
      <c r="DCK95" s="1"/>
      <c r="DCL95" s="1"/>
      <c r="DCM95" s="1"/>
      <c r="DCN95" s="1"/>
      <c r="DCO95" s="1"/>
      <c r="DCP95" s="1"/>
      <c r="DCQ95" s="1"/>
      <c r="DCR95" s="1"/>
      <c r="DCS95" s="1"/>
      <c r="DCT95" s="1"/>
      <c r="DCU95" s="1"/>
      <c r="DCV95" s="1"/>
      <c r="DCW95" s="1"/>
      <c r="DCX95" s="1"/>
      <c r="DCY95" s="1"/>
      <c r="DCZ95" s="1"/>
      <c r="DDA95" s="1"/>
      <c r="DDB95" s="1"/>
      <c r="DDC95" s="1"/>
      <c r="DDD95" s="1"/>
      <c r="DDE95" s="1"/>
      <c r="DDF95" s="1"/>
      <c r="DDG95" s="1"/>
      <c r="DDH95" s="1"/>
      <c r="DDI95" s="1"/>
      <c r="DDJ95" s="1"/>
      <c r="DDK95" s="1"/>
      <c r="DDL95" s="1"/>
      <c r="DDM95" s="1"/>
      <c r="DDN95" s="1"/>
      <c r="DDO95" s="1"/>
      <c r="DDP95" s="1"/>
      <c r="DDQ95" s="1"/>
      <c r="DDR95" s="1"/>
      <c r="DDS95" s="1"/>
      <c r="DDT95" s="1"/>
      <c r="DDU95" s="1"/>
      <c r="DDV95" s="1"/>
      <c r="DDW95" s="1"/>
      <c r="DDX95" s="1"/>
      <c r="DDY95" s="1"/>
      <c r="DDZ95" s="1"/>
      <c r="DEA95" s="1"/>
      <c r="DEB95" s="1"/>
      <c r="DEC95" s="1"/>
      <c r="DED95" s="1"/>
      <c r="DEE95" s="1"/>
      <c r="DEF95" s="1"/>
      <c r="DEG95" s="1"/>
      <c r="DEH95" s="1"/>
      <c r="DEI95" s="1"/>
      <c r="DEJ95" s="1"/>
      <c r="DEK95" s="1"/>
      <c r="DEL95" s="1"/>
      <c r="DEM95" s="1"/>
      <c r="DEN95" s="1"/>
      <c r="DEO95" s="1"/>
      <c r="DEP95" s="1"/>
      <c r="DEQ95" s="1"/>
      <c r="DER95" s="1"/>
      <c r="DES95" s="1"/>
      <c r="DET95" s="1"/>
      <c r="DEU95" s="1"/>
      <c r="DEV95" s="1"/>
      <c r="DEW95" s="1"/>
      <c r="DEX95" s="1"/>
      <c r="DEY95" s="1"/>
      <c r="DEZ95" s="1"/>
      <c r="DFA95" s="1"/>
      <c r="DFB95" s="1"/>
      <c r="DFC95" s="1"/>
      <c r="DFD95" s="1"/>
      <c r="DFE95" s="1"/>
      <c r="DFF95" s="1"/>
      <c r="DFG95" s="1"/>
      <c r="DFH95" s="1"/>
      <c r="DFI95" s="1"/>
      <c r="DFJ95" s="1"/>
      <c r="DFK95" s="1"/>
      <c r="DFL95" s="1"/>
      <c r="DFM95" s="1"/>
      <c r="DFN95" s="1"/>
      <c r="DFO95" s="1"/>
      <c r="DFP95" s="1"/>
      <c r="DFQ95" s="1"/>
      <c r="DFR95" s="1"/>
      <c r="DFS95" s="1"/>
      <c r="DFT95" s="1"/>
      <c r="DFU95" s="1"/>
      <c r="DFV95" s="1"/>
      <c r="DFW95" s="1"/>
      <c r="DFX95" s="1"/>
      <c r="DFY95" s="1"/>
      <c r="DFZ95" s="1"/>
      <c r="DGA95" s="1"/>
      <c r="DGB95" s="1"/>
      <c r="DGC95" s="1"/>
      <c r="DGD95" s="1"/>
      <c r="DGE95" s="1"/>
      <c r="DGF95" s="1"/>
      <c r="DGG95" s="1"/>
      <c r="DGH95" s="1"/>
      <c r="DGI95" s="1"/>
      <c r="DGJ95" s="1"/>
      <c r="DGK95" s="1"/>
      <c r="DGL95" s="1"/>
      <c r="DGM95" s="1"/>
      <c r="DGN95" s="1"/>
      <c r="DGO95" s="1"/>
      <c r="DGP95" s="1"/>
      <c r="DGQ95" s="1"/>
      <c r="DGR95" s="1"/>
      <c r="DGS95" s="1"/>
      <c r="DGT95" s="1"/>
      <c r="DGU95" s="1"/>
      <c r="DGV95" s="1"/>
      <c r="DGW95" s="1"/>
      <c r="DGX95" s="1"/>
      <c r="DGY95" s="1"/>
      <c r="DGZ95" s="1"/>
      <c r="DHA95" s="1"/>
      <c r="DHB95" s="1"/>
      <c r="DHC95" s="1"/>
      <c r="DHD95" s="1"/>
      <c r="DHE95" s="1"/>
      <c r="DHF95" s="1"/>
      <c r="DHG95" s="1"/>
      <c r="DHH95" s="1"/>
      <c r="DHI95" s="1"/>
      <c r="DHJ95" s="1"/>
      <c r="DHK95" s="1"/>
      <c r="DHL95" s="1"/>
      <c r="DHM95" s="1"/>
      <c r="DHN95" s="1"/>
      <c r="DHO95" s="1"/>
      <c r="DHP95" s="1"/>
      <c r="DHQ95" s="1"/>
      <c r="DHR95" s="1"/>
      <c r="DHS95" s="1"/>
      <c r="DHT95" s="1"/>
      <c r="DHU95" s="1"/>
      <c r="DHV95" s="1"/>
      <c r="DHW95" s="1"/>
      <c r="DHX95" s="1"/>
      <c r="DHY95" s="1"/>
      <c r="DHZ95" s="1"/>
      <c r="DIA95" s="1"/>
      <c r="DIB95" s="1"/>
      <c r="DIC95" s="1"/>
      <c r="DID95" s="1"/>
      <c r="DIE95" s="1"/>
      <c r="DIF95" s="1"/>
      <c r="DIG95" s="1"/>
      <c r="DIH95" s="1"/>
      <c r="DII95" s="1"/>
      <c r="DIJ95" s="1"/>
      <c r="DIK95" s="1"/>
      <c r="DIL95" s="1"/>
      <c r="DIM95" s="1"/>
      <c r="DIN95" s="1"/>
      <c r="DIO95" s="1"/>
      <c r="DIP95" s="1"/>
      <c r="DIQ95" s="1"/>
      <c r="DIR95" s="1"/>
      <c r="DIS95" s="1"/>
      <c r="DIT95" s="1"/>
      <c r="DIU95" s="1"/>
      <c r="DIV95" s="1"/>
      <c r="DIW95" s="1"/>
      <c r="DIX95" s="1"/>
      <c r="DIY95" s="1"/>
      <c r="DIZ95" s="1"/>
      <c r="DJA95" s="1"/>
      <c r="DJB95" s="1"/>
      <c r="DJC95" s="1"/>
      <c r="DJD95" s="1"/>
      <c r="DJE95" s="1"/>
      <c r="DJF95" s="1"/>
      <c r="DJG95" s="1"/>
      <c r="DJH95" s="1"/>
      <c r="DJI95" s="1"/>
      <c r="DJJ95" s="1"/>
      <c r="DJK95" s="1"/>
      <c r="DJL95" s="1"/>
      <c r="DJM95" s="1"/>
      <c r="DJN95" s="1"/>
      <c r="DJO95" s="1"/>
      <c r="DJP95" s="1"/>
      <c r="DJQ95" s="1"/>
      <c r="DJR95" s="1"/>
      <c r="DJS95" s="1"/>
      <c r="DJT95" s="1"/>
      <c r="DJU95" s="1"/>
      <c r="DJV95" s="1"/>
      <c r="DJW95" s="1"/>
      <c r="DJX95" s="1"/>
      <c r="DJY95" s="1"/>
      <c r="DJZ95" s="1"/>
      <c r="DKA95" s="1"/>
      <c r="DKB95" s="1"/>
      <c r="DKC95" s="1"/>
      <c r="DKD95" s="1"/>
      <c r="DKE95" s="1"/>
      <c r="DKF95" s="1"/>
      <c r="DKG95" s="1"/>
      <c r="DKH95" s="1"/>
      <c r="DKI95" s="1"/>
      <c r="DKJ95" s="1"/>
      <c r="DKK95" s="1"/>
      <c r="DKL95" s="1"/>
      <c r="DKM95" s="1"/>
      <c r="DKN95" s="1"/>
      <c r="DKO95" s="1"/>
      <c r="DKP95" s="1"/>
      <c r="DKQ95" s="1"/>
      <c r="DKR95" s="1"/>
      <c r="DKS95" s="1"/>
      <c r="DKT95" s="1"/>
      <c r="DKU95" s="1"/>
      <c r="DKV95" s="1"/>
      <c r="DKW95" s="1"/>
      <c r="DKX95" s="1"/>
      <c r="DKY95" s="1"/>
      <c r="DKZ95" s="1"/>
      <c r="DLA95" s="1"/>
      <c r="DLB95" s="1"/>
      <c r="DLC95" s="1"/>
      <c r="DLD95" s="1"/>
      <c r="DLE95" s="1"/>
      <c r="DLF95" s="1"/>
      <c r="DLG95" s="1"/>
      <c r="DLH95" s="1"/>
      <c r="DLI95" s="1"/>
      <c r="DLJ95" s="1"/>
      <c r="DLK95" s="1"/>
      <c r="DLL95" s="1"/>
      <c r="DLM95" s="1"/>
      <c r="DLN95" s="1"/>
      <c r="DLO95" s="1"/>
      <c r="DLP95" s="1"/>
      <c r="DLQ95" s="1"/>
      <c r="DLR95" s="1"/>
      <c r="DLS95" s="1"/>
      <c r="DLT95" s="1"/>
      <c r="DLU95" s="1"/>
      <c r="DLV95" s="1"/>
      <c r="DLW95" s="1"/>
      <c r="DLX95" s="1"/>
      <c r="DLY95" s="1"/>
      <c r="DLZ95" s="1"/>
      <c r="DMA95" s="1"/>
      <c r="DMB95" s="1"/>
      <c r="DMC95" s="1"/>
      <c r="DMD95" s="1"/>
      <c r="DME95" s="1"/>
      <c r="DMF95" s="1"/>
      <c r="DMG95" s="1"/>
      <c r="DMH95" s="1"/>
      <c r="DMI95" s="1"/>
      <c r="DMJ95" s="1"/>
      <c r="DMK95" s="1"/>
      <c r="DML95" s="1"/>
      <c r="DMM95" s="1"/>
      <c r="DMN95" s="1"/>
      <c r="DMO95" s="1"/>
      <c r="DMP95" s="1"/>
      <c r="DMQ95" s="1"/>
      <c r="DMR95" s="1"/>
      <c r="DMS95" s="1"/>
      <c r="DMT95" s="1"/>
      <c r="DMU95" s="1"/>
      <c r="DMV95" s="1"/>
      <c r="DMW95" s="1"/>
      <c r="DMX95" s="1"/>
      <c r="DMY95" s="1"/>
      <c r="DMZ95" s="1"/>
      <c r="DNA95" s="1"/>
      <c r="DNB95" s="1"/>
      <c r="DNC95" s="1"/>
      <c r="DND95" s="1"/>
      <c r="DNE95" s="1"/>
      <c r="DNF95" s="1"/>
      <c r="DNG95" s="1"/>
      <c r="DNH95" s="1"/>
      <c r="DNI95" s="1"/>
      <c r="DNJ95" s="1"/>
      <c r="DNK95" s="1"/>
      <c r="DNL95" s="1"/>
      <c r="DNM95" s="1"/>
      <c r="DNN95" s="1"/>
      <c r="DNO95" s="1"/>
      <c r="DNP95" s="1"/>
      <c r="DNQ95" s="1"/>
      <c r="DNR95" s="1"/>
      <c r="DNS95" s="1"/>
      <c r="DNT95" s="1"/>
      <c r="DNU95" s="1"/>
      <c r="DNV95" s="1"/>
      <c r="DNW95" s="1"/>
      <c r="DNX95" s="1"/>
      <c r="DNY95" s="1"/>
      <c r="DNZ95" s="1"/>
      <c r="DOA95" s="1"/>
      <c r="DOB95" s="1"/>
      <c r="DOC95" s="1"/>
      <c r="DOD95" s="1"/>
      <c r="DOE95" s="1"/>
      <c r="DOF95" s="1"/>
      <c r="DOG95" s="1"/>
      <c r="DOH95" s="1"/>
      <c r="DOI95" s="1"/>
      <c r="DOJ95" s="1"/>
      <c r="DOK95" s="1"/>
      <c r="DOL95" s="1"/>
      <c r="DOM95" s="1"/>
      <c r="DON95" s="1"/>
      <c r="DOO95" s="1"/>
      <c r="DOP95" s="1"/>
      <c r="DOQ95" s="1"/>
      <c r="DOR95" s="1"/>
      <c r="DOS95" s="1"/>
      <c r="DOT95" s="1"/>
      <c r="DOU95" s="1"/>
      <c r="DOV95" s="1"/>
      <c r="DOW95" s="1"/>
      <c r="DOX95" s="1"/>
      <c r="DOY95" s="1"/>
      <c r="DOZ95" s="1"/>
      <c r="DPA95" s="1"/>
      <c r="DPB95" s="1"/>
      <c r="DPC95" s="1"/>
      <c r="DPD95" s="1"/>
      <c r="DPE95" s="1"/>
      <c r="DPF95" s="1"/>
      <c r="DPG95" s="1"/>
      <c r="DPH95" s="1"/>
      <c r="DPI95" s="1"/>
      <c r="DPJ95" s="1"/>
      <c r="DPK95" s="1"/>
      <c r="DPL95" s="1"/>
      <c r="DPM95" s="1"/>
      <c r="DPN95" s="1"/>
      <c r="DPO95" s="1"/>
      <c r="DPP95" s="1"/>
      <c r="DPQ95" s="1"/>
      <c r="DPR95" s="1"/>
      <c r="DPS95" s="1"/>
      <c r="DPT95" s="1"/>
      <c r="DPU95" s="1"/>
      <c r="DPV95" s="1"/>
      <c r="DPW95" s="1"/>
      <c r="DPX95" s="1"/>
      <c r="DPY95" s="1"/>
      <c r="DPZ95" s="1"/>
      <c r="DQA95" s="1"/>
      <c r="DQB95" s="1"/>
      <c r="DQC95" s="1"/>
      <c r="DQD95" s="1"/>
      <c r="DQE95" s="1"/>
      <c r="DQF95" s="1"/>
      <c r="DQG95" s="1"/>
      <c r="DQH95" s="1"/>
      <c r="DQI95" s="1"/>
      <c r="DQJ95" s="1"/>
      <c r="DQK95" s="1"/>
      <c r="DQL95" s="1"/>
      <c r="DQM95" s="1"/>
      <c r="DQN95" s="1"/>
      <c r="DQO95" s="1"/>
      <c r="DQP95" s="1"/>
      <c r="DQQ95" s="1"/>
      <c r="DQR95" s="1"/>
      <c r="DQS95" s="1"/>
      <c r="DQT95" s="1"/>
      <c r="DQU95" s="1"/>
      <c r="DQV95" s="1"/>
      <c r="DQW95" s="1"/>
      <c r="DQX95" s="1"/>
      <c r="DQY95" s="1"/>
      <c r="DQZ95" s="1"/>
      <c r="DRA95" s="1"/>
      <c r="DRB95" s="1"/>
      <c r="DRC95" s="1"/>
      <c r="DRD95" s="1"/>
      <c r="DRE95" s="1"/>
      <c r="DRF95" s="1"/>
      <c r="DRG95" s="1"/>
      <c r="DRH95" s="1"/>
      <c r="DRI95" s="1"/>
      <c r="DRJ95" s="1"/>
      <c r="DRK95" s="1"/>
      <c r="DRL95" s="1"/>
      <c r="DRM95" s="1"/>
      <c r="DRN95" s="1"/>
      <c r="DRO95" s="1"/>
      <c r="DRP95" s="1"/>
      <c r="DRQ95" s="1"/>
      <c r="DRR95" s="1"/>
      <c r="DRS95" s="1"/>
      <c r="DRT95" s="1"/>
      <c r="DRU95" s="1"/>
      <c r="DRV95" s="1"/>
      <c r="DRW95" s="1"/>
      <c r="DRX95" s="1"/>
      <c r="DRY95" s="1"/>
      <c r="DRZ95" s="1"/>
      <c r="DSA95" s="1"/>
      <c r="DSB95" s="1"/>
      <c r="DSC95" s="1"/>
      <c r="DSD95" s="1"/>
      <c r="DSE95" s="1"/>
      <c r="DSF95" s="1"/>
      <c r="DSG95" s="1"/>
      <c r="DSH95" s="1"/>
      <c r="DSI95" s="1"/>
      <c r="DSJ95" s="1"/>
      <c r="DSK95" s="1"/>
      <c r="DSL95" s="1"/>
      <c r="DSM95" s="1"/>
      <c r="DSN95" s="1"/>
      <c r="DSO95" s="1"/>
      <c r="DSP95" s="1"/>
      <c r="DSQ95" s="1"/>
      <c r="DSR95" s="1"/>
      <c r="DSS95" s="1"/>
      <c r="DST95" s="1"/>
      <c r="DSU95" s="1"/>
      <c r="DSV95" s="1"/>
      <c r="DSW95" s="1"/>
      <c r="DSX95" s="1"/>
      <c r="DSY95" s="1"/>
      <c r="DSZ95" s="1"/>
      <c r="DTA95" s="1"/>
      <c r="DTB95" s="1"/>
      <c r="DTC95" s="1"/>
      <c r="DTD95" s="1"/>
      <c r="DTE95" s="1"/>
      <c r="DTF95" s="1"/>
      <c r="DTG95" s="1"/>
      <c r="DTH95" s="1"/>
      <c r="DTI95" s="1"/>
      <c r="DTJ95" s="1"/>
      <c r="DTK95" s="1"/>
      <c r="DTL95" s="1"/>
      <c r="DTM95" s="1"/>
      <c r="DTN95" s="1"/>
      <c r="DTO95" s="1"/>
      <c r="DTP95" s="1"/>
      <c r="DTQ95" s="1"/>
      <c r="DTR95" s="1"/>
      <c r="DTS95" s="1"/>
      <c r="DTT95" s="1"/>
      <c r="DTU95" s="1"/>
      <c r="DTV95" s="1"/>
      <c r="DTW95" s="1"/>
      <c r="DTX95" s="1"/>
      <c r="DTY95" s="1"/>
      <c r="DTZ95" s="1"/>
      <c r="DUA95" s="1"/>
      <c r="DUB95" s="1"/>
      <c r="DUC95" s="1"/>
      <c r="DUD95" s="1"/>
      <c r="DUE95" s="1"/>
      <c r="DUF95" s="1"/>
      <c r="DUG95" s="1"/>
      <c r="DUH95" s="1"/>
      <c r="DUI95" s="1"/>
      <c r="DUJ95" s="1"/>
      <c r="DUK95" s="1"/>
      <c r="DUL95" s="1"/>
      <c r="DUM95" s="1"/>
      <c r="DUN95" s="1"/>
      <c r="DUO95" s="1"/>
      <c r="DUP95" s="1"/>
      <c r="DUQ95" s="1"/>
      <c r="DUR95" s="1"/>
      <c r="DUS95" s="1"/>
      <c r="DUT95" s="1"/>
      <c r="DUU95" s="1"/>
      <c r="DUV95" s="1"/>
      <c r="DUW95" s="1"/>
      <c r="DUX95" s="1"/>
      <c r="DUY95" s="1"/>
      <c r="DUZ95" s="1"/>
      <c r="DVA95" s="1"/>
      <c r="DVB95" s="1"/>
      <c r="DVC95" s="1"/>
      <c r="DVD95" s="1"/>
      <c r="DVE95" s="1"/>
      <c r="DVF95" s="1"/>
      <c r="DVG95" s="1"/>
      <c r="DVH95" s="1"/>
      <c r="DVI95" s="1"/>
      <c r="DVJ95" s="1"/>
      <c r="DVK95" s="1"/>
      <c r="DVL95" s="1"/>
      <c r="DVM95" s="1"/>
      <c r="DVN95" s="1"/>
      <c r="DVO95" s="1"/>
      <c r="DVP95" s="1"/>
      <c r="DVQ95" s="1"/>
      <c r="DVR95" s="1"/>
      <c r="DVS95" s="1"/>
      <c r="DVT95" s="1"/>
      <c r="DVU95" s="1"/>
      <c r="DVV95" s="1"/>
      <c r="DVW95" s="1"/>
      <c r="DVX95" s="1"/>
      <c r="DVY95" s="1"/>
      <c r="DVZ95" s="1"/>
      <c r="DWA95" s="1"/>
      <c r="DWB95" s="1"/>
      <c r="DWC95" s="1"/>
      <c r="DWD95" s="1"/>
      <c r="DWE95" s="1"/>
      <c r="DWF95" s="1"/>
      <c r="DWG95" s="1"/>
      <c r="DWH95" s="1"/>
      <c r="DWI95" s="1"/>
      <c r="DWJ95" s="1"/>
      <c r="DWK95" s="1"/>
      <c r="DWL95" s="1"/>
      <c r="DWM95" s="1"/>
      <c r="DWN95" s="1"/>
      <c r="DWO95" s="1"/>
      <c r="DWP95" s="1"/>
      <c r="DWQ95" s="1"/>
      <c r="DWR95" s="1"/>
      <c r="DWS95" s="1"/>
      <c r="DWT95" s="1"/>
      <c r="DWU95" s="1"/>
      <c r="DWV95" s="1"/>
      <c r="DWW95" s="1"/>
      <c r="DWX95" s="1"/>
      <c r="DWY95" s="1"/>
      <c r="DWZ95" s="1"/>
      <c r="DXA95" s="1"/>
      <c r="DXB95" s="1"/>
      <c r="DXC95" s="1"/>
      <c r="DXD95" s="1"/>
      <c r="DXE95" s="1"/>
      <c r="DXF95" s="1"/>
      <c r="DXG95" s="1"/>
      <c r="DXH95" s="1"/>
      <c r="DXI95" s="1"/>
      <c r="DXJ95" s="1"/>
      <c r="DXK95" s="1"/>
      <c r="DXL95" s="1"/>
      <c r="DXM95" s="1"/>
      <c r="DXN95" s="1"/>
      <c r="DXO95" s="1"/>
      <c r="DXP95" s="1"/>
      <c r="DXQ95" s="1"/>
      <c r="DXR95" s="1"/>
      <c r="DXS95" s="1"/>
      <c r="DXT95" s="1"/>
      <c r="DXU95" s="1"/>
      <c r="DXV95" s="1"/>
      <c r="DXW95" s="1"/>
      <c r="DXX95" s="1"/>
      <c r="DXY95" s="1"/>
      <c r="DXZ95" s="1"/>
      <c r="DYA95" s="1"/>
      <c r="DYB95" s="1"/>
      <c r="DYC95" s="1"/>
      <c r="DYD95" s="1"/>
      <c r="DYE95" s="1"/>
      <c r="DYF95" s="1"/>
      <c r="DYG95" s="1"/>
      <c r="DYH95" s="1"/>
      <c r="DYI95" s="1"/>
      <c r="DYJ95" s="1"/>
      <c r="DYK95" s="1"/>
      <c r="DYL95" s="1"/>
      <c r="DYM95" s="1"/>
      <c r="DYN95" s="1"/>
      <c r="DYO95" s="1"/>
      <c r="DYP95" s="1"/>
      <c r="DYQ95" s="1"/>
      <c r="DYR95" s="1"/>
      <c r="DYS95" s="1"/>
      <c r="DYT95" s="1"/>
      <c r="DYU95" s="1"/>
      <c r="DYV95" s="1"/>
      <c r="DYW95" s="1"/>
      <c r="DYX95" s="1"/>
      <c r="DYY95" s="1"/>
      <c r="DYZ95" s="1"/>
      <c r="DZA95" s="1"/>
      <c r="DZB95" s="1"/>
      <c r="DZC95" s="1"/>
      <c r="DZD95" s="1"/>
      <c r="DZE95" s="1"/>
      <c r="DZF95" s="1"/>
      <c r="DZG95" s="1"/>
      <c r="DZH95" s="1"/>
      <c r="DZI95" s="1"/>
      <c r="DZJ95" s="1"/>
      <c r="DZK95" s="1"/>
      <c r="DZL95" s="1"/>
      <c r="DZM95" s="1"/>
      <c r="DZN95" s="1"/>
      <c r="DZO95" s="1"/>
      <c r="DZP95" s="1"/>
      <c r="DZQ95" s="1"/>
      <c r="DZR95" s="1"/>
      <c r="DZS95" s="1"/>
      <c r="DZT95" s="1"/>
      <c r="DZU95" s="1"/>
      <c r="DZV95" s="1"/>
      <c r="DZW95" s="1"/>
      <c r="DZX95" s="1"/>
      <c r="DZY95" s="1"/>
      <c r="DZZ95" s="1"/>
      <c r="EAA95" s="1"/>
      <c r="EAB95" s="1"/>
      <c r="EAC95" s="1"/>
      <c r="EAD95" s="1"/>
      <c r="EAE95" s="1"/>
      <c r="EAF95" s="1"/>
      <c r="EAG95" s="1"/>
      <c r="EAH95" s="1"/>
      <c r="EAI95" s="1"/>
      <c r="EAJ95" s="1"/>
      <c r="EAK95" s="1"/>
      <c r="EAL95" s="1"/>
      <c r="EAM95" s="1"/>
      <c r="EAN95" s="1"/>
      <c r="EAO95" s="1"/>
      <c r="EAP95" s="1"/>
      <c r="EAQ95" s="1"/>
      <c r="EAR95" s="1"/>
      <c r="EAS95" s="1"/>
      <c r="EAT95" s="1"/>
      <c r="EAU95" s="1"/>
      <c r="EAV95" s="1"/>
      <c r="EAW95" s="1"/>
      <c r="EAX95" s="1"/>
      <c r="EAY95" s="1"/>
      <c r="EAZ95" s="1"/>
      <c r="EBA95" s="1"/>
      <c r="EBB95" s="1"/>
      <c r="EBC95" s="1"/>
      <c r="EBD95" s="1"/>
      <c r="EBE95" s="1"/>
      <c r="EBF95" s="1"/>
      <c r="EBG95" s="1"/>
      <c r="EBH95" s="1"/>
      <c r="EBI95" s="1"/>
      <c r="EBJ95" s="1"/>
      <c r="EBK95" s="1"/>
      <c r="EBL95" s="1"/>
      <c r="EBM95" s="1"/>
      <c r="EBN95" s="1"/>
      <c r="EBO95" s="1"/>
      <c r="EBP95" s="1"/>
      <c r="EBQ95" s="1"/>
      <c r="EBR95" s="1"/>
      <c r="EBS95" s="1"/>
      <c r="EBT95" s="1"/>
      <c r="EBU95" s="1"/>
      <c r="EBV95" s="1"/>
      <c r="EBW95" s="1"/>
      <c r="EBX95" s="1"/>
      <c r="EBY95" s="1"/>
      <c r="EBZ95" s="1"/>
      <c r="ECA95" s="1"/>
      <c r="ECB95" s="1"/>
      <c r="ECC95" s="1"/>
      <c r="ECD95" s="1"/>
      <c r="ECE95" s="1"/>
      <c r="ECF95" s="1"/>
      <c r="ECG95" s="1"/>
      <c r="ECH95" s="1"/>
      <c r="ECI95" s="1"/>
      <c r="ECJ95" s="1"/>
      <c r="ECK95" s="1"/>
      <c r="ECL95" s="1"/>
      <c r="ECM95" s="1"/>
      <c r="ECN95" s="1"/>
      <c r="ECO95" s="1"/>
      <c r="ECP95" s="1"/>
      <c r="ECQ95" s="1"/>
      <c r="ECR95" s="1"/>
      <c r="ECS95" s="1"/>
      <c r="ECT95" s="1"/>
      <c r="ECU95" s="1"/>
      <c r="ECV95" s="1"/>
      <c r="ECW95" s="1"/>
      <c r="ECX95" s="1"/>
      <c r="ECY95" s="1"/>
      <c r="ECZ95" s="1"/>
      <c r="EDA95" s="1"/>
      <c r="EDB95" s="1"/>
      <c r="EDC95" s="1"/>
      <c r="EDD95" s="1"/>
      <c r="EDE95" s="1"/>
      <c r="EDF95" s="1"/>
      <c r="EDG95" s="1"/>
      <c r="EDH95" s="1"/>
      <c r="EDI95" s="1"/>
      <c r="EDJ95" s="1"/>
      <c r="EDK95" s="1"/>
      <c r="EDL95" s="1"/>
      <c r="EDM95" s="1"/>
      <c r="EDN95" s="1"/>
      <c r="EDO95" s="1"/>
      <c r="EDP95" s="1"/>
      <c r="EDQ95" s="1"/>
      <c r="EDR95" s="1"/>
      <c r="EDS95" s="1"/>
      <c r="EDT95" s="1"/>
      <c r="EDU95" s="1"/>
      <c r="EDV95" s="1"/>
      <c r="EDW95" s="1"/>
      <c r="EDX95" s="1"/>
      <c r="EDY95" s="1"/>
      <c r="EDZ95" s="1"/>
      <c r="EEA95" s="1"/>
      <c r="EEB95" s="1"/>
      <c r="EEC95" s="1"/>
      <c r="EED95" s="1"/>
      <c r="EEE95" s="1"/>
      <c r="EEF95" s="1"/>
      <c r="EEG95" s="1"/>
      <c r="EEH95" s="1"/>
      <c r="EEI95" s="1"/>
      <c r="EEJ95" s="1"/>
      <c r="EEK95" s="1"/>
      <c r="EEL95" s="1"/>
      <c r="EEM95" s="1"/>
      <c r="EEN95" s="1"/>
      <c r="EEO95" s="1"/>
      <c r="EEP95" s="1"/>
      <c r="EEQ95" s="1"/>
      <c r="EER95" s="1"/>
      <c r="EES95" s="1"/>
      <c r="EET95" s="1"/>
      <c r="EEU95" s="1"/>
      <c r="EEV95" s="1"/>
      <c r="EEW95" s="1"/>
      <c r="EEX95" s="1"/>
      <c r="EEY95" s="1"/>
      <c r="EEZ95" s="1"/>
      <c r="EFA95" s="1"/>
      <c r="EFB95" s="1"/>
      <c r="EFC95" s="1"/>
      <c r="EFD95" s="1"/>
      <c r="EFE95" s="1"/>
      <c r="EFF95" s="1"/>
      <c r="EFG95" s="1"/>
      <c r="EFH95" s="1"/>
      <c r="EFI95" s="1"/>
      <c r="EFJ95" s="1"/>
      <c r="EFK95" s="1"/>
      <c r="EFL95" s="1"/>
      <c r="EFM95" s="1"/>
      <c r="EFN95" s="1"/>
      <c r="EFO95" s="1"/>
      <c r="EFP95" s="1"/>
      <c r="EFQ95" s="1"/>
      <c r="EFR95" s="1"/>
      <c r="EFS95" s="1"/>
      <c r="EFT95" s="1"/>
      <c r="EFU95" s="1"/>
      <c r="EFV95" s="1"/>
      <c r="EFW95" s="1"/>
      <c r="EFX95" s="1"/>
      <c r="EFY95" s="1"/>
      <c r="EFZ95" s="1"/>
      <c r="EGA95" s="1"/>
      <c r="EGB95" s="1"/>
      <c r="EGC95" s="1"/>
      <c r="EGD95" s="1"/>
      <c r="EGE95" s="1"/>
      <c r="EGF95" s="1"/>
      <c r="EGG95" s="1"/>
      <c r="EGH95" s="1"/>
      <c r="EGI95" s="1"/>
      <c r="EGJ95" s="1"/>
      <c r="EGK95" s="1"/>
      <c r="EGL95" s="1"/>
      <c r="EGM95" s="1"/>
      <c r="EGN95" s="1"/>
      <c r="EGO95" s="1"/>
      <c r="EGP95" s="1"/>
      <c r="EGQ95" s="1"/>
      <c r="EGR95" s="1"/>
      <c r="EGS95" s="1"/>
      <c r="EGT95" s="1"/>
      <c r="EGU95" s="1"/>
      <c r="EGV95" s="1"/>
      <c r="EGW95" s="1"/>
      <c r="EGX95" s="1"/>
      <c r="EGY95" s="1"/>
      <c r="EGZ95" s="1"/>
      <c r="EHA95" s="1"/>
      <c r="EHB95" s="1"/>
      <c r="EHC95" s="1"/>
      <c r="EHD95" s="1"/>
      <c r="EHE95" s="1"/>
      <c r="EHF95" s="1"/>
      <c r="EHG95" s="1"/>
      <c r="EHH95" s="1"/>
      <c r="EHI95" s="1"/>
      <c r="EHJ95" s="1"/>
      <c r="EHK95" s="1"/>
      <c r="EHL95" s="1"/>
      <c r="EHM95" s="1"/>
      <c r="EHN95" s="1"/>
      <c r="EHO95" s="1"/>
      <c r="EHP95" s="1"/>
      <c r="EHQ95" s="1"/>
      <c r="EHR95" s="1"/>
      <c r="EHS95" s="1"/>
      <c r="EHT95" s="1"/>
      <c r="EHU95" s="1"/>
      <c r="EHV95" s="1"/>
      <c r="EHW95" s="1"/>
      <c r="EHX95" s="1"/>
      <c r="EHY95" s="1"/>
      <c r="EHZ95" s="1"/>
      <c r="EIA95" s="1"/>
      <c r="EIB95" s="1"/>
      <c r="EIC95" s="1"/>
      <c r="EID95" s="1"/>
      <c r="EIE95" s="1"/>
      <c r="EIF95" s="1"/>
      <c r="EIG95" s="1"/>
      <c r="EIH95" s="1"/>
      <c r="EII95" s="1"/>
      <c r="EIJ95" s="1"/>
      <c r="EIK95" s="1"/>
      <c r="EIL95" s="1"/>
      <c r="EIM95" s="1"/>
      <c r="EIN95" s="1"/>
      <c r="EIO95" s="1"/>
      <c r="EIP95" s="1"/>
      <c r="EIQ95" s="1"/>
      <c r="EIR95" s="1"/>
      <c r="EIS95" s="1"/>
      <c r="EIT95" s="1"/>
      <c r="EIU95" s="1"/>
      <c r="EIV95" s="1"/>
      <c r="EIW95" s="1"/>
      <c r="EIX95" s="1"/>
      <c r="EIY95" s="1"/>
      <c r="EIZ95" s="1"/>
      <c r="EJA95" s="1"/>
      <c r="EJB95" s="1"/>
      <c r="EJC95" s="1"/>
      <c r="EJD95" s="1"/>
      <c r="EJE95" s="1"/>
      <c r="EJF95" s="1"/>
      <c r="EJG95" s="1"/>
      <c r="EJH95" s="1"/>
      <c r="EJI95" s="1"/>
      <c r="EJJ95" s="1"/>
      <c r="EJK95" s="1"/>
      <c r="EJL95" s="1"/>
      <c r="EJM95" s="1"/>
      <c r="EJN95" s="1"/>
      <c r="EJO95" s="1"/>
      <c r="EJP95" s="1"/>
      <c r="EJQ95" s="1"/>
      <c r="EJR95" s="1"/>
      <c r="EJS95" s="1"/>
      <c r="EJT95" s="1"/>
      <c r="EJU95" s="1"/>
      <c r="EJV95" s="1"/>
      <c r="EJW95" s="1"/>
      <c r="EJX95" s="1"/>
      <c r="EJY95" s="1"/>
      <c r="EJZ95" s="1"/>
      <c r="EKA95" s="1"/>
      <c r="EKB95" s="1"/>
      <c r="EKC95" s="1"/>
      <c r="EKD95" s="1"/>
      <c r="EKE95" s="1"/>
      <c r="EKF95" s="1"/>
      <c r="EKG95" s="1"/>
      <c r="EKH95" s="1"/>
      <c r="EKI95" s="1"/>
      <c r="EKJ95" s="1"/>
      <c r="EKK95" s="1"/>
      <c r="EKL95" s="1"/>
      <c r="EKM95" s="1"/>
      <c r="EKN95" s="1"/>
      <c r="EKO95" s="1"/>
      <c r="EKP95" s="1"/>
      <c r="EKQ95" s="1"/>
      <c r="EKR95" s="1"/>
      <c r="EKS95" s="1"/>
      <c r="EKT95" s="1"/>
      <c r="EKU95" s="1"/>
      <c r="EKV95" s="1"/>
      <c r="EKW95" s="1"/>
      <c r="EKX95" s="1"/>
      <c r="EKY95" s="1"/>
      <c r="EKZ95" s="1"/>
      <c r="ELA95" s="1"/>
      <c r="ELB95" s="1"/>
      <c r="ELC95" s="1"/>
      <c r="ELD95" s="1"/>
      <c r="ELE95" s="1"/>
      <c r="ELF95" s="1"/>
      <c r="ELG95" s="1"/>
      <c r="ELH95" s="1"/>
      <c r="ELI95" s="1"/>
      <c r="ELJ95" s="1"/>
      <c r="ELK95" s="1"/>
      <c r="ELL95" s="1"/>
      <c r="ELM95" s="1"/>
      <c r="ELN95" s="1"/>
      <c r="ELO95" s="1"/>
      <c r="ELP95" s="1"/>
      <c r="ELQ95" s="1"/>
      <c r="ELR95" s="1"/>
      <c r="ELS95" s="1"/>
      <c r="ELT95" s="1"/>
      <c r="ELU95" s="1"/>
      <c r="ELV95" s="1"/>
      <c r="ELW95" s="1"/>
      <c r="ELX95" s="1"/>
      <c r="ELY95" s="1"/>
      <c r="ELZ95" s="1"/>
      <c r="EMA95" s="1"/>
      <c r="EMB95" s="1"/>
      <c r="EMC95" s="1"/>
      <c r="EMD95" s="1"/>
      <c r="EME95" s="1"/>
      <c r="EMF95" s="1"/>
      <c r="EMG95" s="1"/>
      <c r="EMH95" s="1"/>
      <c r="EMI95" s="1"/>
      <c r="EMJ95" s="1"/>
      <c r="EMK95" s="1"/>
      <c r="EML95" s="1"/>
      <c r="EMM95" s="1"/>
      <c r="EMN95" s="1"/>
      <c r="EMO95" s="1"/>
      <c r="EMP95" s="1"/>
      <c r="EMQ95" s="1"/>
      <c r="EMR95" s="1"/>
      <c r="EMS95" s="1"/>
      <c r="EMT95" s="1"/>
      <c r="EMU95" s="1"/>
      <c r="EMV95" s="1"/>
      <c r="EMW95" s="1"/>
      <c r="EMX95" s="1"/>
      <c r="EMY95" s="1"/>
      <c r="EMZ95" s="1"/>
      <c r="ENA95" s="1"/>
      <c r="ENB95" s="1"/>
      <c r="ENC95" s="1"/>
      <c r="END95" s="1"/>
      <c r="ENE95" s="1"/>
      <c r="ENF95" s="1"/>
      <c r="ENG95" s="1"/>
      <c r="ENH95" s="1"/>
      <c r="ENI95" s="1"/>
      <c r="ENJ95" s="1"/>
      <c r="ENK95" s="1"/>
      <c r="ENL95" s="1"/>
      <c r="ENM95" s="1"/>
      <c r="ENN95" s="1"/>
      <c r="ENO95" s="1"/>
      <c r="ENP95" s="1"/>
      <c r="ENQ95" s="1"/>
      <c r="ENR95" s="1"/>
      <c r="ENS95" s="1"/>
      <c r="ENT95" s="1"/>
      <c r="ENU95" s="1"/>
      <c r="ENV95" s="1"/>
      <c r="ENW95" s="1"/>
      <c r="ENX95" s="1"/>
      <c r="ENY95" s="1"/>
      <c r="ENZ95" s="1"/>
      <c r="EOA95" s="1"/>
      <c r="EOB95" s="1"/>
      <c r="EOC95" s="1"/>
      <c r="EOD95" s="1"/>
      <c r="EOE95" s="1"/>
      <c r="EOF95" s="1"/>
      <c r="EOG95" s="1"/>
      <c r="EOH95" s="1"/>
      <c r="EOI95" s="1"/>
      <c r="EOJ95" s="1"/>
      <c r="EOK95" s="1"/>
      <c r="EOL95" s="1"/>
      <c r="EOM95" s="1"/>
      <c r="EON95" s="1"/>
      <c r="EOO95" s="1"/>
      <c r="EOP95" s="1"/>
      <c r="EOQ95" s="1"/>
      <c r="EOR95" s="1"/>
      <c r="EOS95" s="1"/>
      <c r="EOT95" s="1"/>
      <c r="EOU95" s="1"/>
      <c r="EOV95" s="1"/>
      <c r="EOW95" s="1"/>
      <c r="EOX95" s="1"/>
      <c r="EOY95" s="1"/>
      <c r="EOZ95" s="1"/>
      <c r="EPA95" s="1"/>
      <c r="EPB95" s="1"/>
      <c r="EPC95" s="1"/>
      <c r="EPD95" s="1"/>
      <c r="EPE95" s="1"/>
      <c r="EPF95" s="1"/>
      <c r="EPG95" s="1"/>
      <c r="EPH95" s="1"/>
      <c r="EPI95" s="1"/>
      <c r="EPJ95" s="1"/>
      <c r="EPK95" s="1"/>
      <c r="EPL95" s="1"/>
      <c r="EPM95" s="1"/>
      <c r="EPN95" s="1"/>
      <c r="EPO95" s="1"/>
      <c r="EPP95" s="1"/>
      <c r="EPQ95" s="1"/>
      <c r="EPR95" s="1"/>
      <c r="EPS95" s="1"/>
      <c r="EPT95" s="1"/>
      <c r="EPU95" s="1"/>
      <c r="EPV95" s="1"/>
      <c r="EPW95" s="1"/>
      <c r="EPX95" s="1"/>
      <c r="EPY95" s="1"/>
      <c r="EPZ95" s="1"/>
      <c r="EQA95" s="1"/>
      <c r="EQB95" s="1"/>
      <c r="EQC95" s="1"/>
      <c r="EQD95" s="1"/>
      <c r="EQE95" s="1"/>
      <c r="EQF95" s="1"/>
      <c r="EQG95" s="1"/>
      <c r="EQH95" s="1"/>
      <c r="EQI95" s="1"/>
      <c r="EQJ95" s="1"/>
      <c r="EQK95" s="1"/>
      <c r="EQL95" s="1"/>
      <c r="EQM95" s="1"/>
      <c r="EQN95" s="1"/>
      <c r="EQO95" s="1"/>
      <c r="EQP95" s="1"/>
      <c r="EQQ95" s="1"/>
      <c r="EQR95" s="1"/>
      <c r="EQS95" s="1"/>
      <c r="EQT95" s="1"/>
      <c r="EQU95" s="1"/>
      <c r="EQV95" s="1"/>
      <c r="EQW95" s="1"/>
      <c r="EQX95" s="1"/>
      <c r="EQY95" s="1"/>
      <c r="EQZ95" s="1"/>
      <c r="ERA95" s="1"/>
      <c r="ERB95" s="1"/>
      <c r="ERC95" s="1"/>
      <c r="ERD95" s="1"/>
      <c r="ERE95" s="1"/>
      <c r="ERF95" s="1"/>
      <c r="ERG95" s="1"/>
      <c r="ERH95" s="1"/>
      <c r="ERI95" s="1"/>
      <c r="ERJ95" s="1"/>
      <c r="ERK95" s="1"/>
      <c r="ERL95" s="1"/>
      <c r="ERM95" s="1"/>
      <c r="ERN95" s="1"/>
      <c r="ERO95" s="1"/>
      <c r="ERP95" s="1"/>
      <c r="ERQ95" s="1"/>
      <c r="ERR95" s="1"/>
      <c r="ERS95" s="1"/>
      <c r="ERT95" s="1"/>
      <c r="ERU95" s="1"/>
      <c r="ERV95" s="1"/>
      <c r="ERW95" s="1"/>
      <c r="ERX95" s="1"/>
      <c r="ERY95" s="1"/>
      <c r="ERZ95" s="1"/>
      <c r="ESA95" s="1"/>
      <c r="ESB95" s="1"/>
      <c r="ESC95" s="1"/>
      <c r="ESD95" s="1"/>
      <c r="ESE95" s="1"/>
      <c r="ESF95" s="1"/>
      <c r="ESG95" s="1"/>
      <c r="ESH95" s="1"/>
      <c r="ESI95" s="1"/>
      <c r="ESJ95" s="1"/>
      <c r="ESK95" s="1"/>
      <c r="ESL95" s="1"/>
      <c r="ESM95" s="1"/>
      <c r="ESN95" s="1"/>
      <c r="ESO95" s="1"/>
      <c r="ESP95" s="1"/>
      <c r="ESQ95" s="1"/>
      <c r="ESR95" s="1"/>
      <c r="ESS95" s="1"/>
      <c r="EST95" s="1"/>
      <c r="ESU95" s="1"/>
      <c r="ESV95" s="1"/>
      <c r="ESW95" s="1"/>
      <c r="ESX95" s="1"/>
      <c r="ESY95" s="1"/>
      <c r="ESZ95" s="1"/>
      <c r="ETA95" s="1"/>
      <c r="ETB95" s="1"/>
      <c r="ETC95" s="1"/>
      <c r="ETD95" s="1"/>
      <c r="ETE95" s="1"/>
      <c r="ETF95" s="1"/>
      <c r="ETG95" s="1"/>
      <c r="ETH95" s="1"/>
      <c r="ETI95" s="1"/>
      <c r="ETJ95" s="1"/>
      <c r="ETK95" s="1"/>
      <c r="ETL95" s="1"/>
      <c r="ETM95" s="1"/>
      <c r="ETN95" s="1"/>
      <c r="ETO95" s="1"/>
      <c r="ETP95" s="1"/>
      <c r="ETQ95" s="1"/>
      <c r="ETR95" s="1"/>
      <c r="ETS95" s="1"/>
      <c r="ETT95" s="1"/>
      <c r="ETU95" s="1"/>
      <c r="ETV95" s="1"/>
      <c r="ETW95" s="1"/>
      <c r="ETX95" s="1"/>
      <c r="ETY95" s="1"/>
      <c r="ETZ95" s="1"/>
      <c r="EUA95" s="1"/>
      <c r="EUB95" s="1"/>
      <c r="EUC95" s="1"/>
      <c r="EUD95" s="1"/>
      <c r="EUE95" s="1"/>
      <c r="EUF95" s="1"/>
      <c r="EUG95" s="1"/>
      <c r="EUH95" s="1"/>
      <c r="EUI95" s="1"/>
      <c r="EUJ95" s="1"/>
      <c r="EUK95" s="1"/>
      <c r="EUL95" s="1"/>
      <c r="EUM95" s="1"/>
      <c r="EUN95" s="1"/>
      <c r="EUO95" s="1"/>
      <c r="EUP95" s="1"/>
      <c r="EUQ95" s="1"/>
      <c r="EUR95" s="1"/>
      <c r="EUS95" s="1"/>
      <c r="EUT95" s="1"/>
      <c r="EUU95" s="1"/>
      <c r="EUV95" s="1"/>
      <c r="EUW95" s="1"/>
      <c r="EUX95" s="1"/>
      <c r="EUY95" s="1"/>
      <c r="EUZ95" s="1"/>
      <c r="EVA95" s="1"/>
      <c r="EVB95" s="1"/>
      <c r="EVC95" s="1"/>
      <c r="EVD95" s="1"/>
      <c r="EVE95" s="1"/>
      <c r="EVF95" s="1"/>
      <c r="EVG95" s="1"/>
      <c r="EVH95" s="1"/>
      <c r="EVI95" s="1"/>
      <c r="EVJ95" s="1"/>
      <c r="EVK95" s="1"/>
      <c r="EVL95" s="1"/>
      <c r="EVM95" s="1"/>
      <c r="EVN95" s="1"/>
      <c r="EVO95" s="1"/>
      <c r="EVP95" s="1"/>
      <c r="EVQ95" s="1"/>
      <c r="EVR95" s="1"/>
      <c r="EVS95" s="1"/>
      <c r="EVT95" s="1"/>
      <c r="EVU95" s="1"/>
      <c r="EVV95" s="1"/>
      <c r="EVW95" s="1"/>
      <c r="EVX95" s="1"/>
      <c r="EVY95" s="1"/>
      <c r="EVZ95" s="1"/>
      <c r="EWA95" s="1"/>
      <c r="EWB95" s="1"/>
      <c r="EWC95" s="1"/>
      <c r="EWD95" s="1"/>
      <c r="EWE95" s="1"/>
      <c r="EWF95" s="1"/>
      <c r="EWG95" s="1"/>
      <c r="EWH95" s="1"/>
      <c r="EWI95" s="1"/>
      <c r="EWJ95" s="1"/>
      <c r="EWK95" s="1"/>
      <c r="EWL95" s="1"/>
      <c r="EWM95" s="1"/>
      <c r="EWN95" s="1"/>
      <c r="EWO95" s="1"/>
      <c r="EWP95" s="1"/>
      <c r="EWQ95" s="1"/>
      <c r="EWR95" s="1"/>
      <c r="EWS95" s="1"/>
      <c r="EWT95" s="1"/>
      <c r="EWU95" s="1"/>
      <c r="EWV95" s="1"/>
      <c r="EWW95" s="1"/>
      <c r="EWX95" s="1"/>
      <c r="EWY95" s="1"/>
      <c r="EWZ95" s="1"/>
      <c r="EXA95" s="1"/>
      <c r="EXB95" s="1"/>
      <c r="EXC95" s="1"/>
      <c r="EXD95" s="1"/>
      <c r="EXE95" s="1"/>
      <c r="EXF95" s="1"/>
      <c r="EXG95" s="1"/>
      <c r="EXH95" s="1"/>
      <c r="EXI95" s="1"/>
      <c r="EXJ95" s="1"/>
      <c r="EXK95" s="1"/>
      <c r="EXL95" s="1"/>
      <c r="EXM95" s="1"/>
      <c r="EXN95" s="1"/>
      <c r="EXO95" s="1"/>
      <c r="EXP95" s="1"/>
      <c r="EXQ95" s="1"/>
      <c r="EXR95" s="1"/>
      <c r="EXS95" s="1"/>
      <c r="EXT95" s="1"/>
      <c r="EXU95" s="1"/>
      <c r="EXV95" s="1"/>
      <c r="EXW95" s="1"/>
      <c r="EXX95" s="1"/>
      <c r="EXY95" s="1"/>
      <c r="EXZ95" s="1"/>
      <c r="EYA95" s="1"/>
      <c r="EYB95" s="1"/>
      <c r="EYC95" s="1"/>
      <c r="EYD95" s="1"/>
      <c r="EYE95" s="1"/>
      <c r="EYF95" s="1"/>
      <c r="EYG95" s="1"/>
      <c r="EYH95" s="1"/>
      <c r="EYI95" s="1"/>
      <c r="EYJ95" s="1"/>
      <c r="EYK95" s="1"/>
      <c r="EYL95" s="1"/>
      <c r="EYM95" s="1"/>
      <c r="EYN95" s="1"/>
      <c r="EYO95" s="1"/>
      <c r="EYP95" s="1"/>
      <c r="EYQ95" s="1"/>
      <c r="EYR95" s="1"/>
      <c r="EYS95" s="1"/>
      <c r="EYT95" s="1"/>
      <c r="EYU95" s="1"/>
      <c r="EYV95" s="1"/>
      <c r="EYW95" s="1"/>
      <c r="EYX95" s="1"/>
      <c r="EYY95" s="1"/>
      <c r="EYZ95" s="1"/>
      <c r="EZA95" s="1"/>
      <c r="EZB95" s="1"/>
      <c r="EZC95" s="1"/>
      <c r="EZD95" s="1"/>
      <c r="EZE95" s="1"/>
      <c r="EZF95" s="1"/>
      <c r="EZG95" s="1"/>
      <c r="EZH95" s="1"/>
      <c r="EZI95" s="1"/>
      <c r="EZJ95" s="1"/>
      <c r="EZK95" s="1"/>
      <c r="EZL95" s="1"/>
      <c r="EZM95" s="1"/>
      <c r="EZN95" s="1"/>
      <c r="EZO95" s="1"/>
      <c r="EZP95" s="1"/>
      <c r="EZQ95" s="1"/>
      <c r="EZR95" s="1"/>
      <c r="EZS95" s="1"/>
      <c r="EZT95" s="1"/>
      <c r="EZU95" s="1"/>
      <c r="EZV95" s="1"/>
      <c r="EZW95" s="1"/>
      <c r="EZX95" s="1"/>
      <c r="EZY95" s="1"/>
      <c r="EZZ95" s="1"/>
      <c r="FAA95" s="1"/>
      <c r="FAB95" s="1"/>
      <c r="FAC95" s="1"/>
      <c r="FAD95" s="1"/>
      <c r="FAE95" s="1"/>
      <c r="FAF95" s="1"/>
      <c r="FAG95" s="1"/>
      <c r="FAH95" s="1"/>
      <c r="FAI95" s="1"/>
      <c r="FAJ95" s="1"/>
      <c r="FAK95" s="1"/>
      <c r="FAL95" s="1"/>
      <c r="FAM95" s="1"/>
      <c r="FAN95" s="1"/>
      <c r="FAO95" s="1"/>
      <c r="FAP95" s="1"/>
      <c r="FAQ95" s="1"/>
      <c r="FAR95" s="1"/>
      <c r="FAS95" s="1"/>
      <c r="FAT95" s="1"/>
      <c r="FAU95" s="1"/>
      <c r="FAV95" s="1"/>
      <c r="FAW95" s="1"/>
      <c r="FAX95" s="1"/>
      <c r="FAY95" s="1"/>
      <c r="FAZ95" s="1"/>
      <c r="FBA95" s="1"/>
      <c r="FBB95" s="1"/>
      <c r="FBC95" s="1"/>
      <c r="FBD95" s="1"/>
      <c r="FBE95" s="1"/>
      <c r="FBF95" s="1"/>
      <c r="FBG95" s="1"/>
      <c r="FBH95" s="1"/>
      <c r="FBI95" s="1"/>
      <c r="FBJ95" s="1"/>
      <c r="FBK95" s="1"/>
      <c r="FBL95" s="1"/>
      <c r="FBM95" s="1"/>
      <c r="FBN95" s="1"/>
      <c r="FBO95" s="1"/>
      <c r="FBP95" s="1"/>
      <c r="FBQ95" s="1"/>
      <c r="FBR95" s="1"/>
      <c r="FBS95" s="1"/>
      <c r="FBT95" s="1"/>
      <c r="FBU95" s="1"/>
      <c r="FBV95" s="1"/>
      <c r="FBW95" s="1"/>
      <c r="FBX95" s="1"/>
      <c r="FBY95" s="1"/>
      <c r="FBZ95" s="1"/>
      <c r="FCA95" s="1"/>
      <c r="FCB95" s="1"/>
      <c r="FCC95" s="1"/>
      <c r="FCD95" s="1"/>
      <c r="FCE95" s="1"/>
      <c r="FCF95" s="1"/>
      <c r="FCG95" s="1"/>
      <c r="FCH95" s="1"/>
      <c r="FCI95" s="1"/>
      <c r="FCJ95" s="1"/>
      <c r="FCK95" s="1"/>
      <c r="FCL95" s="1"/>
      <c r="FCM95" s="1"/>
      <c r="FCN95" s="1"/>
      <c r="FCO95" s="1"/>
      <c r="FCP95" s="1"/>
      <c r="FCQ95" s="1"/>
      <c r="FCR95" s="1"/>
      <c r="FCS95" s="1"/>
      <c r="FCT95" s="1"/>
      <c r="FCU95" s="1"/>
      <c r="FCV95" s="1"/>
      <c r="FCW95" s="1"/>
      <c r="FCX95" s="1"/>
      <c r="FCY95" s="1"/>
      <c r="FCZ95" s="1"/>
      <c r="FDA95" s="1"/>
      <c r="FDB95" s="1"/>
      <c r="FDC95" s="1"/>
      <c r="FDD95" s="1"/>
      <c r="FDE95" s="1"/>
      <c r="FDF95" s="1"/>
      <c r="FDG95" s="1"/>
      <c r="FDH95" s="1"/>
      <c r="FDI95" s="1"/>
      <c r="FDJ95" s="1"/>
      <c r="FDK95" s="1"/>
      <c r="FDL95" s="1"/>
      <c r="FDM95" s="1"/>
      <c r="FDN95" s="1"/>
      <c r="FDO95" s="1"/>
      <c r="FDP95" s="1"/>
      <c r="FDQ95" s="1"/>
      <c r="FDR95" s="1"/>
      <c r="FDS95" s="1"/>
      <c r="FDT95" s="1"/>
      <c r="FDU95" s="1"/>
      <c r="FDV95" s="1"/>
      <c r="FDW95" s="1"/>
      <c r="FDX95" s="1"/>
      <c r="FDY95" s="1"/>
      <c r="FDZ95" s="1"/>
      <c r="FEA95" s="1"/>
      <c r="FEB95" s="1"/>
      <c r="FEC95" s="1"/>
      <c r="FED95" s="1"/>
      <c r="FEE95" s="1"/>
      <c r="FEF95" s="1"/>
      <c r="FEG95" s="1"/>
      <c r="FEH95" s="1"/>
      <c r="FEI95" s="1"/>
      <c r="FEJ95" s="1"/>
      <c r="FEK95" s="1"/>
      <c r="FEL95" s="1"/>
      <c r="FEM95" s="1"/>
      <c r="FEN95" s="1"/>
      <c r="FEO95" s="1"/>
      <c r="FEP95" s="1"/>
      <c r="FEQ95" s="1"/>
      <c r="FER95" s="1"/>
      <c r="FES95" s="1"/>
      <c r="FET95" s="1"/>
      <c r="FEU95" s="1"/>
      <c r="FEV95" s="1"/>
      <c r="FEW95" s="1"/>
      <c r="FEX95" s="1"/>
      <c r="FEY95" s="1"/>
      <c r="FEZ95" s="1"/>
      <c r="FFA95" s="1"/>
      <c r="FFB95" s="1"/>
      <c r="FFC95" s="1"/>
      <c r="FFD95" s="1"/>
      <c r="FFE95" s="1"/>
      <c r="FFF95" s="1"/>
      <c r="FFG95" s="1"/>
      <c r="FFH95" s="1"/>
      <c r="FFI95" s="1"/>
      <c r="FFJ95" s="1"/>
      <c r="FFK95" s="1"/>
      <c r="FFL95" s="1"/>
      <c r="FFM95" s="1"/>
      <c r="FFN95" s="1"/>
      <c r="FFO95" s="1"/>
      <c r="FFP95" s="1"/>
      <c r="FFQ95" s="1"/>
      <c r="FFR95" s="1"/>
      <c r="FFS95" s="1"/>
      <c r="FFT95" s="1"/>
      <c r="FFU95" s="1"/>
      <c r="FFV95" s="1"/>
      <c r="FFW95" s="1"/>
      <c r="FFX95" s="1"/>
      <c r="FFY95" s="1"/>
      <c r="FFZ95" s="1"/>
      <c r="FGA95" s="1"/>
      <c r="FGB95" s="1"/>
      <c r="FGC95" s="1"/>
      <c r="FGD95" s="1"/>
      <c r="FGE95" s="1"/>
      <c r="FGF95" s="1"/>
      <c r="FGG95" s="1"/>
      <c r="FGH95" s="1"/>
      <c r="FGI95" s="1"/>
      <c r="FGJ95" s="1"/>
      <c r="FGK95" s="1"/>
      <c r="FGL95" s="1"/>
      <c r="FGM95" s="1"/>
      <c r="FGN95" s="1"/>
      <c r="FGO95" s="1"/>
      <c r="FGP95" s="1"/>
      <c r="FGQ95" s="1"/>
      <c r="FGR95" s="1"/>
      <c r="FGS95" s="1"/>
      <c r="FGT95" s="1"/>
      <c r="FGU95" s="1"/>
      <c r="FGV95" s="1"/>
      <c r="FGW95" s="1"/>
      <c r="FGX95" s="1"/>
      <c r="FGY95" s="1"/>
      <c r="FGZ95" s="1"/>
      <c r="FHA95" s="1"/>
      <c r="FHB95" s="1"/>
      <c r="FHC95" s="1"/>
      <c r="FHD95" s="1"/>
      <c r="FHE95" s="1"/>
      <c r="FHF95" s="1"/>
      <c r="FHG95" s="1"/>
      <c r="FHH95" s="1"/>
      <c r="FHI95" s="1"/>
      <c r="FHJ95" s="1"/>
      <c r="FHK95" s="1"/>
      <c r="FHL95" s="1"/>
      <c r="FHM95" s="1"/>
      <c r="FHN95" s="1"/>
      <c r="FHO95" s="1"/>
      <c r="FHP95" s="1"/>
      <c r="FHQ95" s="1"/>
      <c r="FHR95" s="1"/>
      <c r="FHS95" s="1"/>
      <c r="FHT95" s="1"/>
      <c r="FHU95" s="1"/>
      <c r="FHV95" s="1"/>
      <c r="FHW95" s="1"/>
      <c r="FHX95" s="1"/>
      <c r="FHY95" s="1"/>
      <c r="FHZ95" s="1"/>
      <c r="FIA95" s="1"/>
      <c r="FIB95" s="1"/>
      <c r="FIC95" s="1"/>
      <c r="FID95" s="1"/>
      <c r="FIE95" s="1"/>
      <c r="FIF95" s="1"/>
      <c r="FIG95" s="1"/>
      <c r="FIH95" s="1"/>
      <c r="FII95" s="1"/>
      <c r="FIJ95" s="1"/>
      <c r="FIK95" s="1"/>
      <c r="FIL95" s="1"/>
      <c r="FIM95" s="1"/>
      <c r="FIN95" s="1"/>
      <c r="FIO95" s="1"/>
      <c r="FIP95" s="1"/>
      <c r="FIQ95" s="1"/>
      <c r="FIR95" s="1"/>
      <c r="FIS95" s="1"/>
      <c r="FIT95" s="1"/>
      <c r="FIU95" s="1"/>
      <c r="FIV95" s="1"/>
      <c r="FIW95" s="1"/>
      <c r="FIX95" s="1"/>
      <c r="FIY95" s="1"/>
      <c r="FIZ95" s="1"/>
      <c r="FJA95" s="1"/>
      <c r="FJB95" s="1"/>
      <c r="FJC95" s="1"/>
      <c r="FJD95" s="1"/>
      <c r="FJE95" s="1"/>
      <c r="FJF95" s="1"/>
      <c r="FJG95" s="1"/>
      <c r="FJH95" s="1"/>
      <c r="FJI95" s="1"/>
      <c r="FJJ95" s="1"/>
      <c r="FJK95" s="1"/>
      <c r="FJL95" s="1"/>
      <c r="FJM95" s="1"/>
      <c r="FJN95" s="1"/>
      <c r="FJO95" s="1"/>
      <c r="FJP95" s="1"/>
      <c r="FJQ95" s="1"/>
      <c r="FJR95" s="1"/>
      <c r="FJS95" s="1"/>
      <c r="FJT95" s="1"/>
      <c r="FJU95" s="1"/>
      <c r="FJV95" s="1"/>
      <c r="FJW95" s="1"/>
      <c r="FJX95" s="1"/>
      <c r="FJY95" s="1"/>
      <c r="FJZ95" s="1"/>
      <c r="FKA95" s="1"/>
      <c r="FKB95" s="1"/>
      <c r="FKC95" s="1"/>
      <c r="FKD95" s="1"/>
      <c r="FKE95" s="1"/>
      <c r="FKF95" s="1"/>
      <c r="FKG95" s="1"/>
      <c r="FKH95" s="1"/>
      <c r="FKI95" s="1"/>
      <c r="FKJ95" s="1"/>
      <c r="FKK95" s="1"/>
      <c r="FKL95" s="1"/>
      <c r="FKM95" s="1"/>
      <c r="FKN95" s="1"/>
      <c r="FKO95" s="1"/>
      <c r="FKP95" s="1"/>
      <c r="FKQ95" s="1"/>
      <c r="FKR95" s="1"/>
      <c r="FKS95" s="1"/>
      <c r="FKT95" s="1"/>
      <c r="FKU95" s="1"/>
      <c r="FKV95" s="1"/>
      <c r="FKW95" s="1"/>
      <c r="FKX95" s="1"/>
      <c r="FKY95" s="1"/>
      <c r="FKZ95" s="1"/>
      <c r="FLA95" s="1"/>
      <c r="FLB95" s="1"/>
      <c r="FLC95" s="1"/>
      <c r="FLD95" s="1"/>
      <c r="FLE95" s="1"/>
      <c r="FLF95" s="1"/>
      <c r="FLG95" s="1"/>
      <c r="FLH95" s="1"/>
      <c r="FLI95" s="1"/>
      <c r="FLJ95" s="1"/>
      <c r="FLK95" s="1"/>
      <c r="FLL95" s="1"/>
      <c r="FLM95" s="1"/>
      <c r="FLN95" s="1"/>
      <c r="FLO95" s="1"/>
      <c r="FLP95" s="1"/>
      <c r="FLQ95" s="1"/>
      <c r="FLR95" s="1"/>
      <c r="FLS95" s="1"/>
      <c r="FLT95" s="1"/>
      <c r="FLU95" s="1"/>
      <c r="FLV95" s="1"/>
      <c r="FLW95" s="1"/>
      <c r="FLX95" s="1"/>
      <c r="FLY95" s="1"/>
      <c r="FLZ95" s="1"/>
      <c r="FMA95" s="1"/>
      <c r="FMB95" s="1"/>
      <c r="FMC95" s="1"/>
      <c r="FMD95" s="1"/>
      <c r="FME95" s="1"/>
      <c r="FMF95" s="1"/>
      <c r="FMG95" s="1"/>
      <c r="FMH95" s="1"/>
      <c r="FMI95" s="1"/>
      <c r="FMJ95" s="1"/>
      <c r="FMK95" s="1"/>
      <c r="FML95" s="1"/>
      <c r="FMM95" s="1"/>
      <c r="FMN95" s="1"/>
      <c r="FMO95" s="1"/>
      <c r="FMP95" s="1"/>
      <c r="FMQ95" s="1"/>
      <c r="FMR95" s="1"/>
      <c r="FMS95" s="1"/>
      <c r="FMT95" s="1"/>
      <c r="FMU95" s="1"/>
      <c r="FMV95" s="1"/>
      <c r="FMW95" s="1"/>
      <c r="FMX95" s="1"/>
      <c r="FMY95" s="1"/>
      <c r="FMZ95" s="1"/>
      <c r="FNA95" s="1"/>
      <c r="FNB95" s="1"/>
      <c r="FNC95" s="1"/>
      <c r="FND95" s="1"/>
      <c r="FNE95" s="1"/>
      <c r="FNF95" s="1"/>
      <c r="FNG95" s="1"/>
      <c r="FNH95" s="1"/>
      <c r="FNI95" s="1"/>
      <c r="FNJ95" s="1"/>
      <c r="FNK95" s="1"/>
      <c r="FNL95" s="1"/>
      <c r="FNM95" s="1"/>
      <c r="FNN95" s="1"/>
      <c r="FNO95" s="1"/>
      <c r="FNP95" s="1"/>
      <c r="FNQ95" s="1"/>
      <c r="FNR95" s="1"/>
      <c r="FNS95" s="1"/>
      <c r="FNT95" s="1"/>
      <c r="FNU95" s="1"/>
      <c r="FNV95" s="1"/>
      <c r="FNW95" s="1"/>
      <c r="FNX95" s="1"/>
      <c r="FNY95" s="1"/>
      <c r="FNZ95" s="1"/>
      <c r="FOA95" s="1"/>
      <c r="FOB95" s="1"/>
      <c r="FOC95" s="1"/>
      <c r="FOD95" s="1"/>
      <c r="FOE95" s="1"/>
      <c r="FOF95" s="1"/>
      <c r="FOG95" s="1"/>
      <c r="FOH95" s="1"/>
      <c r="FOI95" s="1"/>
      <c r="FOJ95" s="1"/>
      <c r="FOK95" s="1"/>
      <c r="FOL95" s="1"/>
      <c r="FOM95" s="1"/>
      <c r="FON95" s="1"/>
      <c r="FOO95" s="1"/>
      <c r="FOP95" s="1"/>
      <c r="FOQ95" s="1"/>
      <c r="FOR95" s="1"/>
      <c r="FOS95" s="1"/>
      <c r="FOT95" s="1"/>
      <c r="FOU95" s="1"/>
      <c r="FOV95" s="1"/>
      <c r="FOW95" s="1"/>
      <c r="FOX95" s="1"/>
      <c r="FOY95" s="1"/>
      <c r="FOZ95" s="1"/>
      <c r="FPA95" s="1"/>
      <c r="FPB95" s="1"/>
      <c r="FPC95" s="1"/>
      <c r="FPD95" s="1"/>
      <c r="FPE95" s="1"/>
      <c r="FPF95" s="1"/>
      <c r="FPG95" s="1"/>
      <c r="FPH95" s="1"/>
      <c r="FPI95" s="1"/>
      <c r="FPJ95" s="1"/>
      <c r="FPK95" s="1"/>
      <c r="FPL95" s="1"/>
      <c r="FPM95" s="1"/>
      <c r="FPN95" s="1"/>
      <c r="FPO95" s="1"/>
      <c r="FPP95" s="1"/>
      <c r="FPQ95" s="1"/>
      <c r="FPR95" s="1"/>
      <c r="FPS95" s="1"/>
      <c r="FPT95" s="1"/>
      <c r="FPU95" s="1"/>
      <c r="FPV95" s="1"/>
      <c r="FPW95" s="1"/>
      <c r="FPX95" s="1"/>
      <c r="FPY95" s="1"/>
      <c r="FPZ95" s="1"/>
      <c r="FQA95" s="1"/>
      <c r="FQB95" s="1"/>
      <c r="FQC95" s="1"/>
      <c r="FQD95" s="1"/>
      <c r="FQE95" s="1"/>
      <c r="FQF95" s="1"/>
      <c r="FQG95" s="1"/>
      <c r="FQH95" s="1"/>
      <c r="FQI95" s="1"/>
      <c r="FQJ95" s="1"/>
      <c r="FQK95" s="1"/>
      <c r="FQL95" s="1"/>
      <c r="FQM95" s="1"/>
      <c r="FQN95" s="1"/>
      <c r="FQO95" s="1"/>
      <c r="FQP95" s="1"/>
      <c r="FQQ95" s="1"/>
      <c r="FQR95" s="1"/>
      <c r="FQS95" s="1"/>
      <c r="FQT95" s="1"/>
      <c r="FQU95" s="1"/>
      <c r="FQV95" s="1"/>
      <c r="FQW95" s="1"/>
      <c r="FQX95" s="1"/>
      <c r="FQY95" s="1"/>
      <c r="FQZ95" s="1"/>
      <c r="FRA95" s="1"/>
      <c r="FRB95" s="1"/>
      <c r="FRC95" s="1"/>
      <c r="FRD95" s="1"/>
      <c r="FRE95" s="1"/>
      <c r="FRF95" s="1"/>
      <c r="FRG95" s="1"/>
      <c r="FRH95" s="1"/>
      <c r="FRI95" s="1"/>
      <c r="FRJ95" s="1"/>
      <c r="FRK95" s="1"/>
      <c r="FRL95" s="1"/>
      <c r="FRM95" s="1"/>
      <c r="FRN95" s="1"/>
      <c r="FRO95" s="1"/>
      <c r="FRP95" s="1"/>
      <c r="FRQ95" s="1"/>
      <c r="FRR95" s="1"/>
      <c r="FRS95" s="1"/>
      <c r="FRT95" s="1"/>
      <c r="FRU95" s="1"/>
      <c r="FRV95" s="1"/>
      <c r="FRW95" s="1"/>
      <c r="FRX95" s="1"/>
      <c r="FRY95" s="1"/>
      <c r="FRZ95" s="1"/>
      <c r="FSA95" s="1"/>
      <c r="FSB95" s="1"/>
      <c r="FSC95" s="1"/>
      <c r="FSD95" s="1"/>
      <c r="FSE95" s="1"/>
      <c r="FSF95" s="1"/>
      <c r="FSG95" s="1"/>
      <c r="FSH95" s="1"/>
      <c r="FSI95" s="1"/>
      <c r="FSJ95" s="1"/>
      <c r="FSK95" s="1"/>
      <c r="FSL95" s="1"/>
      <c r="FSM95" s="1"/>
      <c r="FSN95" s="1"/>
      <c r="FSO95" s="1"/>
      <c r="FSP95" s="1"/>
      <c r="FSQ95" s="1"/>
      <c r="FSR95" s="1"/>
      <c r="FSS95" s="1"/>
      <c r="FST95" s="1"/>
      <c r="FSU95" s="1"/>
      <c r="FSV95" s="1"/>
      <c r="FSW95" s="1"/>
      <c r="FSX95" s="1"/>
      <c r="FSY95" s="1"/>
      <c r="FSZ95" s="1"/>
      <c r="FTA95" s="1"/>
      <c r="FTB95" s="1"/>
      <c r="FTC95" s="1"/>
      <c r="FTD95" s="1"/>
      <c r="FTE95" s="1"/>
      <c r="FTF95" s="1"/>
      <c r="FTG95" s="1"/>
      <c r="FTH95" s="1"/>
      <c r="FTI95" s="1"/>
      <c r="FTJ95" s="1"/>
      <c r="FTK95" s="1"/>
      <c r="FTL95" s="1"/>
      <c r="FTM95" s="1"/>
      <c r="FTN95" s="1"/>
      <c r="FTO95" s="1"/>
      <c r="FTP95" s="1"/>
      <c r="FTQ95" s="1"/>
      <c r="FTR95" s="1"/>
      <c r="FTS95" s="1"/>
      <c r="FTT95" s="1"/>
      <c r="FTU95" s="1"/>
      <c r="FTV95" s="1"/>
      <c r="FTW95" s="1"/>
      <c r="FTX95" s="1"/>
      <c r="FTY95" s="1"/>
      <c r="FTZ95" s="1"/>
      <c r="FUA95" s="1"/>
      <c r="FUB95" s="1"/>
      <c r="FUC95" s="1"/>
      <c r="FUD95" s="1"/>
      <c r="FUE95" s="1"/>
      <c r="FUF95" s="1"/>
      <c r="FUG95" s="1"/>
      <c r="FUH95" s="1"/>
      <c r="FUI95" s="1"/>
      <c r="FUJ95" s="1"/>
      <c r="FUK95" s="1"/>
      <c r="FUL95" s="1"/>
      <c r="FUM95" s="1"/>
      <c r="FUN95" s="1"/>
      <c r="FUO95" s="1"/>
      <c r="FUP95" s="1"/>
      <c r="FUQ95" s="1"/>
      <c r="FUR95" s="1"/>
      <c r="FUS95" s="1"/>
      <c r="FUT95" s="1"/>
      <c r="FUU95" s="1"/>
      <c r="FUV95" s="1"/>
      <c r="FUW95" s="1"/>
      <c r="FUX95" s="1"/>
      <c r="FUY95" s="1"/>
      <c r="FUZ95" s="1"/>
      <c r="FVA95" s="1"/>
      <c r="FVB95" s="1"/>
      <c r="FVC95" s="1"/>
      <c r="FVD95" s="1"/>
      <c r="FVE95" s="1"/>
      <c r="FVF95" s="1"/>
      <c r="FVG95" s="1"/>
      <c r="FVH95" s="1"/>
      <c r="FVI95" s="1"/>
      <c r="FVJ95" s="1"/>
      <c r="FVK95" s="1"/>
      <c r="FVL95" s="1"/>
      <c r="FVM95" s="1"/>
      <c r="FVN95" s="1"/>
      <c r="FVO95" s="1"/>
      <c r="FVP95" s="1"/>
      <c r="FVQ95" s="1"/>
      <c r="FVR95" s="1"/>
      <c r="FVS95" s="1"/>
      <c r="FVT95" s="1"/>
      <c r="FVU95" s="1"/>
      <c r="FVV95" s="1"/>
      <c r="FVW95" s="1"/>
      <c r="FVX95" s="1"/>
      <c r="FVY95" s="1"/>
      <c r="FVZ95" s="1"/>
      <c r="FWA95" s="1"/>
      <c r="FWB95" s="1"/>
      <c r="FWC95" s="1"/>
      <c r="FWD95" s="1"/>
      <c r="FWE95" s="1"/>
      <c r="FWF95" s="1"/>
      <c r="FWG95" s="1"/>
      <c r="FWH95" s="1"/>
      <c r="FWI95" s="1"/>
      <c r="FWJ95" s="1"/>
      <c r="FWK95" s="1"/>
      <c r="FWL95" s="1"/>
      <c r="FWM95" s="1"/>
      <c r="FWN95" s="1"/>
      <c r="FWO95" s="1"/>
      <c r="FWP95" s="1"/>
      <c r="FWQ95" s="1"/>
      <c r="FWR95" s="1"/>
      <c r="FWS95" s="1"/>
      <c r="FWT95" s="1"/>
      <c r="FWU95" s="1"/>
      <c r="FWV95" s="1"/>
      <c r="FWW95" s="1"/>
      <c r="FWX95" s="1"/>
      <c r="FWY95" s="1"/>
      <c r="FWZ95" s="1"/>
      <c r="FXA95" s="1"/>
      <c r="FXB95" s="1"/>
      <c r="FXC95" s="1"/>
      <c r="FXD95" s="1"/>
      <c r="FXE95" s="1"/>
      <c r="FXF95" s="1"/>
      <c r="FXG95" s="1"/>
      <c r="FXH95" s="1"/>
      <c r="FXI95" s="1"/>
      <c r="FXJ95" s="1"/>
      <c r="FXK95" s="1"/>
      <c r="FXL95" s="1"/>
      <c r="FXM95" s="1"/>
      <c r="FXN95" s="1"/>
      <c r="FXO95" s="1"/>
      <c r="FXP95" s="1"/>
      <c r="FXQ95" s="1"/>
      <c r="FXR95" s="1"/>
      <c r="FXS95" s="1"/>
      <c r="FXT95" s="1"/>
      <c r="FXU95" s="1"/>
      <c r="FXV95" s="1"/>
      <c r="FXW95" s="1"/>
      <c r="FXX95" s="1"/>
      <c r="FXY95" s="1"/>
      <c r="FXZ95" s="1"/>
      <c r="FYA95" s="1"/>
      <c r="FYB95" s="1"/>
      <c r="FYC95" s="1"/>
      <c r="FYD95" s="1"/>
      <c r="FYE95" s="1"/>
      <c r="FYF95" s="1"/>
      <c r="FYG95" s="1"/>
      <c r="FYH95" s="1"/>
      <c r="FYI95" s="1"/>
      <c r="FYJ95" s="1"/>
      <c r="FYK95" s="1"/>
      <c r="FYL95" s="1"/>
      <c r="FYM95" s="1"/>
      <c r="FYN95" s="1"/>
      <c r="FYO95" s="1"/>
      <c r="FYP95" s="1"/>
      <c r="FYQ95" s="1"/>
      <c r="FYR95" s="1"/>
      <c r="FYS95" s="1"/>
      <c r="FYT95" s="1"/>
      <c r="FYU95" s="1"/>
      <c r="FYV95" s="1"/>
      <c r="FYW95" s="1"/>
      <c r="FYX95" s="1"/>
      <c r="FYY95" s="1"/>
      <c r="FYZ95" s="1"/>
      <c r="FZA95" s="1"/>
      <c r="FZB95" s="1"/>
      <c r="FZC95" s="1"/>
      <c r="FZD95" s="1"/>
      <c r="FZE95" s="1"/>
      <c r="FZF95" s="1"/>
      <c r="FZG95" s="1"/>
      <c r="FZH95" s="1"/>
      <c r="FZI95" s="1"/>
      <c r="FZJ95" s="1"/>
      <c r="FZK95" s="1"/>
      <c r="FZL95" s="1"/>
      <c r="FZM95" s="1"/>
      <c r="FZN95" s="1"/>
      <c r="FZO95" s="1"/>
      <c r="FZP95" s="1"/>
      <c r="FZQ95" s="1"/>
      <c r="FZR95" s="1"/>
      <c r="FZS95" s="1"/>
      <c r="FZT95" s="1"/>
      <c r="FZU95" s="1"/>
      <c r="FZV95" s="1"/>
      <c r="FZW95" s="1"/>
      <c r="FZX95" s="1"/>
      <c r="FZY95" s="1"/>
      <c r="FZZ95" s="1"/>
      <c r="GAA95" s="1"/>
      <c r="GAB95" s="1"/>
      <c r="GAC95" s="1"/>
      <c r="GAD95" s="1"/>
      <c r="GAE95" s="1"/>
      <c r="GAF95" s="1"/>
      <c r="GAG95" s="1"/>
      <c r="GAH95" s="1"/>
      <c r="GAI95" s="1"/>
      <c r="GAJ95" s="1"/>
      <c r="GAK95" s="1"/>
      <c r="GAL95" s="1"/>
      <c r="GAM95" s="1"/>
      <c r="GAN95" s="1"/>
      <c r="GAO95" s="1"/>
      <c r="GAP95" s="1"/>
      <c r="GAQ95" s="1"/>
      <c r="GAR95" s="1"/>
      <c r="GAS95" s="1"/>
      <c r="GAT95" s="1"/>
      <c r="GAU95" s="1"/>
      <c r="GAV95" s="1"/>
      <c r="GAW95" s="1"/>
      <c r="GAX95" s="1"/>
      <c r="GAY95" s="1"/>
      <c r="GAZ95" s="1"/>
      <c r="GBA95" s="1"/>
      <c r="GBB95" s="1"/>
      <c r="GBC95" s="1"/>
      <c r="GBD95" s="1"/>
      <c r="GBE95" s="1"/>
      <c r="GBF95" s="1"/>
      <c r="GBG95" s="1"/>
      <c r="GBH95" s="1"/>
      <c r="GBI95" s="1"/>
      <c r="GBJ95" s="1"/>
      <c r="GBK95" s="1"/>
      <c r="GBL95" s="1"/>
      <c r="GBM95" s="1"/>
      <c r="GBN95" s="1"/>
      <c r="GBO95" s="1"/>
      <c r="GBP95" s="1"/>
      <c r="GBQ95" s="1"/>
      <c r="GBR95" s="1"/>
      <c r="GBS95" s="1"/>
      <c r="GBT95" s="1"/>
      <c r="GBU95" s="1"/>
      <c r="GBV95" s="1"/>
      <c r="GBW95" s="1"/>
      <c r="GBX95" s="1"/>
      <c r="GBY95" s="1"/>
      <c r="GBZ95" s="1"/>
      <c r="GCA95" s="1"/>
      <c r="GCB95" s="1"/>
      <c r="GCC95" s="1"/>
      <c r="GCD95" s="1"/>
      <c r="GCE95" s="1"/>
      <c r="GCF95" s="1"/>
      <c r="GCG95" s="1"/>
      <c r="GCH95" s="1"/>
      <c r="GCI95" s="1"/>
      <c r="GCJ95" s="1"/>
      <c r="GCK95" s="1"/>
      <c r="GCL95" s="1"/>
      <c r="GCM95" s="1"/>
      <c r="GCN95" s="1"/>
      <c r="GCO95" s="1"/>
      <c r="GCP95" s="1"/>
      <c r="GCQ95" s="1"/>
      <c r="GCR95" s="1"/>
      <c r="GCS95" s="1"/>
      <c r="GCT95" s="1"/>
      <c r="GCU95" s="1"/>
      <c r="GCV95" s="1"/>
      <c r="GCW95" s="1"/>
      <c r="GCX95" s="1"/>
      <c r="GCY95" s="1"/>
      <c r="GCZ95" s="1"/>
      <c r="GDA95" s="1"/>
      <c r="GDB95" s="1"/>
      <c r="GDC95" s="1"/>
      <c r="GDD95" s="1"/>
      <c r="GDE95" s="1"/>
      <c r="GDF95" s="1"/>
      <c r="GDG95" s="1"/>
      <c r="GDH95" s="1"/>
      <c r="GDI95" s="1"/>
      <c r="GDJ95" s="1"/>
      <c r="GDK95" s="1"/>
      <c r="GDL95" s="1"/>
      <c r="GDM95" s="1"/>
      <c r="GDN95" s="1"/>
      <c r="GDO95" s="1"/>
      <c r="GDP95" s="1"/>
      <c r="GDQ95" s="1"/>
      <c r="GDR95" s="1"/>
      <c r="GDS95" s="1"/>
      <c r="GDT95" s="1"/>
      <c r="GDU95" s="1"/>
      <c r="GDV95" s="1"/>
      <c r="GDW95" s="1"/>
      <c r="GDX95" s="1"/>
      <c r="GDY95" s="1"/>
      <c r="GDZ95" s="1"/>
      <c r="GEA95" s="1"/>
      <c r="GEB95" s="1"/>
      <c r="GEC95" s="1"/>
      <c r="GED95" s="1"/>
      <c r="GEE95" s="1"/>
      <c r="GEF95" s="1"/>
      <c r="GEG95" s="1"/>
      <c r="GEH95" s="1"/>
      <c r="GEI95" s="1"/>
      <c r="GEJ95" s="1"/>
      <c r="GEK95" s="1"/>
      <c r="GEL95" s="1"/>
      <c r="GEM95" s="1"/>
      <c r="GEN95" s="1"/>
      <c r="GEO95" s="1"/>
      <c r="GEP95" s="1"/>
      <c r="GEQ95" s="1"/>
      <c r="GER95" s="1"/>
      <c r="GES95" s="1"/>
      <c r="GET95" s="1"/>
      <c r="GEU95" s="1"/>
      <c r="GEV95" s="1"/>
      <c r="GEW95" s="1"/>
      <c r="GEX95" s="1"/>
      <c r="GEY95" s="1"/>
      <c r="GEZ95" s="1"/>
      <c r="GFA95" s="1"/>
      <c r="GFB95" s="1"/>
      <c r="GFC95" s="1"/>
      <c r="GFD95" s="1"/>
      <c r="GFE95" s="1"/>
      <c r="GFF95" s="1"/>
      <c r="GFG95" s="1"/>
      <c r="GFH95" s="1"/>
      <c r="GFI95" s="1"/>
      <c r="GFJ95" s="1"/>
      <c r="GFK95" s="1"/>
      <c r="GFL95" s="1"/>
      <c r="GFM95" s="1"/>
      <c r="GFN95" s="1"/>
      <c r="GFO95" s="1"/>
      <c r="GFP95" s="1"/>
      <c r="GFQ95" s="1"/>
      <c r="GFR95" s="1"/>
      <c r="GFS95" s="1"/>
      <c r="GFT95" s="1"/>
      <c r="GFU95" s="1"/>
      <c r="GFV95" s="1"/>
      <c r="GFW95" s="1"/>
      <c r="GFX95" s="1"/>
      <c r="GFY95" s="1"/>
      <c r="GFZ95" s="1"/>
      <c r="GGA95" s="1"/>
      <c r="GGB95" s="1"/>
      <c r="GGC95" s="1"/>
      <c r="GGD95" s="1"/>
      <c r="GGE95" s="1"/>
      <c r="GGF95" s="1"/>
      <c r="GGG95" s="1"/>
      <c r="GGH95" s="1"/>
      <c r="GGI95" s="1"/>
      <c r="GGJ95" s="1"/>
      <c r="GGK95" s="1"/>
      <c r="GGL95" s="1"/>
      <c r="GGM95" s="1"/>
      <c r="GGN95" s="1"/>
      <c r="GGO95" s="1"/>
      <c r="GGP95" s="1"/>
      <c r="GGQ95" s="1"/>
      <c r="GGR95" s="1"/>
      <c r="GGS95" s="1"/>
      <c r="GGT95" s="1"/>
      <c r="GGU95" s="1"/>
      <c r="GGV95" s="1"/>
      <c r="GGW95" s="1"/>
      <c r="GGX95" s="1"/>
      <c r="GGY95" s="1"/>
      <c r="GGZ95" s="1"/>
      <c r="GHA95" s="1"/>
      <c r="GHB95" s="1"/>
      <c r="GHC95" s="1"/>
      <c r="GHD95" s="1"/>
      <c r="GHE95" s="1"/>
      <c r="GHF95" s="1"/>
      <c r="GHG95" s="1"/>
      <c r="GHH95" s="1"/>
      <c r="GHI95" s="1"/>
      <c r="GHJ95" s="1"/>
      <c r="GHK95" s="1"/>
      <c r="GHL95" s="1"/>
      <c r="GHM95" s="1"/>
      <c r="GHN95" s="1"/>
      <c r="GHO95" s="1"/>
      <c r="GHP95" s="1"/>
      <c r="GHQ95" s="1"/>
      <c r="GHR95" s="1"/>
      <c r="GHS95" s="1"/>
      <c r="GHT95" s="1"/>
      <c r="GHU95" s="1"/>
      <c r="GHV95" s="1"/>
      <c r="GHW95" s="1"/>
      <c r="GHX95" s="1"/>
      <c r="GHY95" s="1"/>
      <c r="GHZ95" s="1"/>
      <c r="GIA95" s="1"/>
      <c r="GIB95" s="1"/>
      <c r="GIC95" s="1"/>
      <c r="GID95" s="1"/>
      <c r="GIE95" s="1"/>
      <c r="GIF95" s="1"/>
      <c r="GIG95" s="1"/>
      <c r="GIH95" s="1"/>
      <c r="GII95" s="1"/>
      <c r="GIJ95" s="1"/>
      <c r="GIK95" s="1"/>
      <c r="GIL95" s="1"/>
      <c r="GIM95" s="1"/>
      <c r="GIN95" s="1"/>
      <c r="GIO95" s="1"/>
      <c r="GIP95" s="1"/>
      <c r="GIQ95" s="1"/>
      <c r="GIR95" s="1"/>
      <c r="GIS95" s="1"/>
      <c r="GIT95" s="1"/>
      <c r="GIU95" s="1"/>
      <c r="GIV95" s="1"/>
      <c r="GIW95" s="1"/>
      <c r="GIX95" s="1"/>
      <c r="GIY95" s="1"/>
      <c r="GIZ95" s="1"/>
      <c r="GJA95" s="1"/>
      <c r="GJB95" s="1"/>
      <c r="GJC95" s="1"/>
      <c r="GJD95" s="1"/>
      <c r="GJE95" s="1"/>
      <c r="GJF95" s="1"/>
      <c r="GJG95" s="1"/>
      <c r="GJH95" s="1"/>
      <c r="GJI95" s="1"/>
      <c r="GJJ95" s="1"/>
      <c r="GJK95" s="1"/>
      <c r="GJL95" s="1"/>
      <c r="GJM95" s="1"/>
      <c r="GJN95" s="1"/>
      <c r="GJO95" s="1"/>
      <c r="GJP95" s="1"/>
      <c r="GJQ95" s="1"/>
      <c r="GJR95" s="1"/>
      <c r="GJS95" s="1"/>
      <c r="GJT95" s="1"/>
      <c r="GJU95" s="1"/>
      <c r="GJV95" s="1"/>
      <c r="GJW95" s="1"/>
      <c r="GJX95" s="1"/>
      <c r="GJY95" s="1"/>
      <c r="GJZ95" s="1"/>
      <c r="GKA95" s="1"/>
      <c r="GKB95" s="1"/>
      <c r="GKC95" s="1"/>
      <c r="GKD95" s="1"/>
      <c r="GKE95" s="1"/>
      <c r="GKF95" s="1"/>
      <c r="GKG95" s="1"/>
      <c r="GKH95" s="1"/>
      <c r="GKI95" s="1"/>
      <c r="GKJ95" s="1"/>
      <c r="GKK95" s="1"/>
      <c r="GKL95" s="1"/>
      <c r="GKM95" s="1"/>
      <c r="GKN95" s="1"/>
      <c r="GKO95" s="1"/>
      <c r="GKP95" s="1"/>
      <c r="GKQ95" s="1"/>
      <c r="GKR95" s="1"/>
      <c r="GKS95" s="1"/>
      <c r="GKT95" s="1"/>
      <c r="GKU95" s="1"/>
      <c r="GKV95" s="1"/>
      <c r="GKW95" s="1"/>
      <c r="GKX95" s="1"/>
      <c r="GKY95" s="1"/>
      <c r="GKZ95" s="1"/>
      <c r="GLA95" s="1"/>
      <c r="GLB95" s="1"/>
      <c r="GLC95" s="1"/>
      <c r="GLD95" s="1"/>
      <c r="GLE95" s="1"/>
      <c r="GLF95" s="1"/>
      <c r="GLG95" s="1"/>
      <c r="GLH95" s="1"/>
      <c r="GLI95" s="1"/>
      <c r="GLJ95" s="1"/>
      <c r="GLK95" s="1"/>
      <c r="GLL95" s="1"/>
      <c r="GLM95" s="1"/>
      <c r="GLN95" s="1"/>
      <c r="GLO95" s="1"/>
      <c r="GLP95" s="1"/>
      <c r="GLQ95" s="1"/>
      <c r="GLR95" s="1"/>
      <c r="GLS95" s="1"/>
      <c r="GLT95" s="1"/>
      <c r="GLU95" s="1"/>
      <c r="GLV95" s="1"/>
      <c r="GLW95" s="1"/>
      <c r="GLX95" s="1"/>
      <c r="GLY95" s="1"/>
      <c r="GLZ95" s="1"/>
      <c r="GMA95" s="1"/>
      <c r="GMB95" s="1"/>
      <c r="GMC95" s="1"/>
      <c r="GMD95" s="1"/>
      <c r="GME95" s="1"/>
      <c r="GMF95" s="1"/>
      <c r="GMG95" s="1"/>
      <c r="GMH95" s="1"/>
      <c r="GMI95" s="1"/>
      <c r="GMJ95" s="1"/>
      <c r="GMK95" s="1"/>
      <c r="GML95" s="1"/>
      <c r="GMM95" s="1"/>
      <c r="GMN95" s="1"/>
      <c r="GMO95" s="1"/>
      <c r="GMP95" s="1"/>
      <c r="GMQ95" s="1"/>
      <c r="GMR95" s="1"/>
      <c r="GMS95" s="1"/>
      <c r="GMT95" s="1"/>
      <c r="GMU95" s="1"/>
      <c r="GMV95" s="1"/>
      <c r="GMW95" s="1"/>
      <c r="GMX95" s="1"/>
      <c r="GMY95" s="1"/>
      <c r="GMZ95" s="1"/>
      <c r="GNA95" s="1"/>
      <c r="GNB95" s="1"/>
      <c r="GNC95" s="1"/>
      <c r="GND95" s="1"/>
      <c r="GNE95" s="1"/>
      <c r="GNF95" s="1"/>
      <c r="GNG95" s="1"/>
      <c r="GNH95" s="1"/>
      <c r="GNI95" s="1"/>
      <c r="GNJ95" s="1"/>
      <c r="GNK95" s="1"/>
      <c r="GNL95" s="1"/>
      <c r="GNM95" s="1"/>
      <c r="GNN95" s="1"/>
      <c r="GNO95" s="1"/>
      <c r="GNP95" s="1"/>
      <c r="GNQ95" s="1"/>
      <c r="GNR95" s="1"/>
      <c r="GNS95" s="1"/>
      <c r="GNT95" s="1"/>
      <c r="GNU95" s="1"/>
      <c r="GNV95" s="1"/>
      <c r="GNW95" s="1"/>
      <c r="GNX95" s="1"/>
      <c r="GNY95" s="1"/>
      <c r="GNZ95" s="1"/>
      <c r="GOA95" s="1"/>
      <c r="GOB95" s="1"/>
      <c r="GOC95" s="1"/>
      <c r="GOD95" s="1"/>
      <c r="GOE95" s="1"/>
      <c r="GOF95" s="1"/>
      <c r="GOG95" s="1"/>
      <c r="GOH95" s="1"/>
      <c r="GOI95" s="1"/>
      <c r="GOJ95" s="1"/>
      <c r="GOK95" s="1"/>
      <c r="GOL95" s="1"/>
      <c r="GOM95" s="1"/>
      <c r="GON95" s="1"/>
      <c r="GOO95" s="1"/>
      <c r="GOP95" s="1"/>
      <c r="GOQ95" s="1"/>
      <c r="GOR95" s="1"/>
      <c r="GOS95" s="1"/>
      <c r="GOT95" s="1"/>
      <c r="GOU95" s="1"/>
      <c r="GOV95" s="1"/>
      <c r="GOW95" s="1"/>
      <c r="GOX95" s="1"/>
      <c r="GOY95" s="1"/>
      <c r="GOZ95" s="1"/>
      <c r="GPA95" s="1"/>
      <c r="GPB95" s="1"/>
      <c r="GPC95" s="1"/>
      <c r="GPD95" s="1"/>
      <c r="GPE95" s="1"/>
      <c r="GPF95" s="1"/>
      <c r="GPG95" s="1"/>
      <c r="GPH95" s="1"/>
      <c r="GPI95" s="1"/>
      <c r="GPJ95" s="1"/>
      <c r="GPK95" s="1"/>
      <c r="GPL95" s="1"/>
      <c r="GPM95" s="1"/>
      <c r="GPN95" s="1"/>
      <c r="GPO95" s="1"/>
      <c r="GPP95" s="1"/>
      <c r="GPQ95" s="1"/>
      <c r="GPR95" s="1"/>
      <c r="GPS95" s="1"/>
      <c r="GPT95" s="1"/>
      <c r="GPU95" s="1"/>
      <c r="GPV95" s="1"/>
      <c r="GPW95" s="1"/>
      <c r="GPX95" s="1"/>
      <c r="GPY95" s="1"/>
      <c r="GPZ95" s="1"/>
      <c r="GQA95" s="1"/>
      <c r="GQB95" s="1"/>
      <c r="GQC95" s="1"/>
      <c r="GQD95" s="1"/>
      <c r="GQE95" s="1"/>
      <c r="GQF95" s="1"/>
      <c r="GQG95" s="1"/>
      <c r="GQH95" s="1"/>
      <c r="GQI95" s="1"/>
      <c r="GQJ95" s="1"/>
      <c r="GQK95" s="1"/>
      <c r="GQL95" s="1"/>
      <c r="GQM95" s="1"/>
      <c r="GQN95" s="1"/>
      <c r="GQO95" s="1"/>
      <c r="GQP95" s="1"/>
      <c r="GQQ95" s="1"/>
      <c r="GQR95" s="1"/>
      <c r="GQS95" s="1"/>
      <c r="GQT95" s="1"/>
      <c r="GQU95" s="1"/>
      <c r="GQV95" s="1"/>
      <c r="GQW95" s="1"/>
      <c r="GQX95" s="1"/>
      <c r="GQY95" s="1"/>
      <c r="GQZ95" s="1"/>
      <c r="GRA95" s="1"/>
      <c r="GRB95" s="1"/>
      <c r="GRC95" s="1"/>
      <c r="GRD95" s="1"/>
      <c r="GRE95" s="1"/>
      <c r="GRF95" s="1"/>
      <c r="GRG95" s="1"/>
      <c r="GRH95" s="1"/>
      <c r="GRI95" s="1"/>
      <c r="GRJ95" s="1"/>
      <c r="GRK95" s="1"/>
      <c r="GRL95" s="1"/>
      <c r="GRM95" s="1"/>
      <c r="GRN95" s="1"/>
      <c r="GRO95" s="1"/>
      <c r="GRP95" s="1"/>
      <c r="GRQ95" s="1"/>
      <c r="GRR95" s="1"/>
      <c r="GRS95" s="1"/>
      <c r="GRT95" s="1"/>
      <c r="GRU95" s="1"/>
      <c r="GRV95" s="1"/>
      <c r="GRW95" s="1"/>
      <c r="GRX95" s="1"/>
      <c r="GRY95" s="1"/>
      <c r="GRZ95" s="1"/>
      <c r="GSA95" s="1"/>
      <c r="GSB95" s="1"/>
      <c r="GSC95" s="1"/>
      <c r="GSD95" s="1"/>
      <c r="GSE95" s="1"/>
      <c r="GSF95" s="1"/>
      <c r="GSG95" s="1"/>
      <c r="GSH95" s="1"/>
      <c r="GSI95" s="1"/>
      <c r="GSJ95" s="1"/>
      <c r="GSK95" s="1"/>
      <c r="GSL95" s="1"/>
      <c r="GSM95" s="1"/>
      <c r="GSN95" s="1"/>
      <c r="GSO95" s="1"/>
      <c r="GSP95" s="1"/>
      <c r="GSQ95" s="1"/>
      <c r="GSR95" s="1"/>
      <c r="GSS95" s="1"/>
      <c r="GST95" s="1"/>
      <c r="GSU95" s="1"/>
      <c r="GSV95" s="1"/>
      <c r="GSW95" s="1"/>
      <c r="GSX95" s="1"/>
      <c r="GSY95" s="1"/>
      <c r="GSZ95" s="1"/>
      <c r="GTA95" s="1"/>
      <c r="GTB95" s="1"/>
      <c r="GTC95" s="1"/>
      <c r="GTD95" s="1"/>
      <c r="GTE95" s="1"/>
      <c r="GTF95" s="1"/>
      <c r="GTG95" s="1"/>
      <c r="GTH95" s="1"/>
      <c r="GTI95" s="1"/>
      <c r="GTJ95" s="1"/>
      <c r="GTK95" s="1"/>
      <c r="GTL95" s="1"/>
      <c r="GTM95" s="1"/>
      <c r="GTN95" s="1"/>
      <c r="GTO95" s="1"/>
      <c r="GTP95" s="1"/>
      <c r="GTQ95" s="1"/>
      <c r="GTR95" s="1"/>
      <c r="GTS95" s="1"/>
      <c r="GTT95" s="1"/>
      <c r="GTU95" s="1"/>
      <c r="GTV95" s="1"/>
      <c r="GTW95" s="1"/>
      <c r="GTX95" s="1"/>
      <c r="GTY95" s="1"/>
      <c r="GTZ95" s="1"/>
      <c r="GUA95" s="1"/>
      <c r="GUB95" s="1"/>
      <c r="GUC95" s="1"/>
      <c r="GUD95" s="1"/>
      <c r="GUE95" s="1"/>
      <c r="GUF95" s="1"/>
      <c r="GUG95" s="1"/>
      <c r="GUH95" s="1"/>
      <c r="GUI95" s="1"/>
      <c r="GUJ95" s="1"/>
      <c r="GUK95" s="1"/>
      <c r="GUL95" s="1"/>
      <c r="GUM95" s="1"/>
      <c r="GUN95" s="1"/>
      <c r="GUO95" s="1"/>
      <c r="GUP95" s="1"/>
      <c r="GUQ95" s="1"/>
      <c r="GUR95" s="1"/>
      <c r="GUS95" s="1"/>
      <c r="GUT95" s="1"/>
      <c r="GUU95" s="1"/>
      <c r="GUV95" s="1"/>
      <c r="GUW95" s="1"/>
      <c r="GUX95" s="1"/>
      <c r="GUY95" s="1"/>
      <c r="GUZ95" s="1"/>
      <c r="GVA95" s="1"/>
      <c r="GVB95" s="1"/>
      <c r="GVC95" s="1"/>
      <c r="GVD95" s="1"/>
      <c r="GVE95" s="1"/>
      <c r="GVF95" s="1"/>
      <c r="GVG95" s="1"/>
      <c r="GVH95" s="1"/>
      <c r="GVI95" s="1"/>
      <c r="GVJ95" s="1"/>
      <c r="GVK95" s="1"/>
      <c r="GVL95" s="1"/>
      <c r="GVM95" s="1"/>
      <c r="GVN95" s="1"/>
      <c r="GVO95" s="1"/>
      <c r="GVP95" s="1"/>
      <c r="GVQ95" s="1"/>
      <c r="GVR95" s="1"/>
      <c r="GVS95" s="1"/>
      <c r="GVT95" s="1"/>
      <c r="GVU95" s="1"/>
      <c r="GVV95" s="1"/>
      <c r="GVW95" s="1"/>
      <c r="GVX95" s="1"/>
      <c r="GVY95" s="1"/>
      <c r="GVZ95" s="1"/>
      <c r="GWA95" s="1"/>
      <c r="GWB95" s="1"/>
      <c r="GWC95" s="1"/>
      <c r="GWD95" s="1"/>
      <c r="GWE95" s="1"/>
      <c r="GWF95" s="1"/>
      <c r="GWG95" s="1"/>
      <c r="GWH95" s="1"/>
      <c r="GWI95" s="1"/>
      <c r="GWJ95" s="1"/>
      <c r="GWK95" s="1"/>
      <c r="GWL95" s="1"/>
      <c r="GWM95" s="1"/>
      <c r="GWN95" s="1"/>
      <c r="GWO95" s="1"/>
      <c r="GWP95" s="1"/>
      <c r="GWQ95" s="1"/>
      <c r="GWR95" s="1"/>
      <c r="GWS95" s="1"/>
      <c r="GWT95" s="1"/>
      <c r="GWU95" s="1"/>
      <c r="GWV95" s="1"/>
      <c r="GWW95" s="1"/>
      <c r="GWX95" s="1"/>
      <c r="GWY95" s="1"/>
      <c r="GWZ95" s="1"/>
      <c r="GXA95" s="1"/>
      <c r="GXB95" s="1"/>
      <c r="GXC95" s="1"/>
      <c r="GXD95" s="1"/>
      <c r="GXE95" s="1"/>
      <c r="GXF95" s="1"/>
      <c r="GXG95" s="1"/>
      <c r="GXH95" s="1"/>
      <c r="GXI95" s="1"/>
      <c r="GXJ95" s="1"/>
      <c r="GXK95" s="1"/>
      <c r="GXL95" s="1"/>
      <c r="GXM95" s="1"/>
      <c r="GXN95" s="1"/>
      <c r="GXO95" s="1"/>
      <c r="GXP95" s="1"/>
      <c r="GXQ95" s="1"/>
      <c r="GXR95" s="1"/>
      <c r="GXS95" s="1"/>
      <c r="GXT95" s="1"/>
      <c r="GXU95" s="1"/>
      <c r="GXV95" s="1"/>
      <c r="GXW95" s="1"/>
      <c r="GXX95" s="1"/>
      <c r="GXY95" s="1"/>
      <c r="GXZ95" s="1"/>
      <c r="GYA95" s="1"/>
      <c r="GYB95" s="1"/>
      <c r="GYC95" s="1"/>
      <c r="GYD95" s="1"/>
      <c r="GYE95" s="1"/>
      <c r="GYF95" s="1"/>
      <c r="GYG95" s="1"/>
      <c r="GYH95" s="1"/>
      <c r="GYI95" s="1"/>
      <c r="GYJ95" s="1"/>
      <c r="GYK95" s="1"/>
      <c r="GYL95" s="1"/>
      <c r="GYM95" s="1"/>
      <c r="GYN95" s="1"/>
      <c r="GYO95" s="1"/>
      <c r="GYP95" s="1"/>
      <c r="GYQ95" s="1"/>
      <c r="GYR95" s="1"/>
      <c r="GYS95" s="1"/>
      <c r="GYT95" s="1"/>
      <c r="GYU95" s="1"/>
      <c r="GYV95" s="1"/>
      <c r="GYW95" s="1"/>
      <c r="GYX95" s="1"/>
      <c r="GYY95" s="1"/>
      <c r="GYZ95" s="1"/>
      <c r="GZA95" s="1"/>
      <c r="GZB95" s="1"/>
      <c r="GZC95" s="1"/>
      <c r="GZD95" s="1"/>
      <c r="GZE95" s="1"/>
      <c r="GZF95" s="1"/>
      <c r="GZG95" s="1"/>
      <c r="GZH95" s="1"/>
      <c r="GZI95" s="1"/>
      <c r="GZJ95" s="1"/>
      <c r="GZK95" s="1"/>
      <c r="GZL95" s="1"/>
      <c r="GZM95" s="1"/>
      <c r="GZN95" s="1"/>
      <c r="GZO95" s="1"/>
      <c r="GZP95" s="1"/>
      <c r="GZQ95" s="1"/>
      <c r="GZR95" s="1"/>
      <c r="GZS95" s="1"/>
      <c r="GZT95" s="1"/>
      <c r="GZU95" s="1"/>
      <c r="GZV95" s="1"/>
      <c r="GZW95" s="1"/>
      <c r="GZX95" s="1"/>
      <c r="GZY95" s="1"/>
      <c r="GZZ95" s="1"/>
      <c r="HAA95" s="1"/>
      <c r="HAB95" s="1"/>
      <c r="HAC95" s="1"/>
      <c r="HAD95" s="1"/>
      <c r="HAE95" s="1"/>
      <c r="HAF95" s="1"/>
      <c r="HAG95" s="1"/>
      <c r="HAH95" s="1"/>
      <c r="HAI95" s="1"/>
      <c r="HAJ95" s="1"/>
      <c r="HAK95" s="1"/>
      <c r="HAL95" s="1"/>
      <c r="HAM95" s="1"/>
      <c r="HAN95" s="1"/>
      <c r="HAO95" s="1"/>
      <c r="HAP95" s="1"/>
      <c r="HAQ95" s="1"/>
      <c r="HAR95" s="1"/>
      <c r="HAS95" s="1"/>
      <c r="HAT95" s="1"/>
      <c r="HAU95" s="1"/>
      <c r="HAV95" s="1"/>
      <c r="HAW95" s="1"/>
      <c r="HAX95" s="1"/>
      <c r="HAY95" s="1"/>
      <c r="HAZ95" s="1"/>
      <c r="HBA95" s="1"/>
      <c r="HBB95" s="1"/>
      <c r="HBC95" s="1"/>
      <c r="HBD95" s="1"/>
      <c r="HBE95" s="1"/>
      <c r="HBF95" s="1"/>
      <c r="HBG95" s="1"/>
      <c r="HBH95" s="1"/>
      <c r="HBI95" s="1"/>
      <c r="HBJ95" s="1"/>
      <c r="HBK95" s="1"/>
      <c r="HBL95" s="1"/>
      <c r="HBM95" s="1"/>
      <c r="HBN95" s="1"/>
      <c r="HBO95" s="1"/>
      <c r="HBP95" s="1"/>
      <c r="HBQ95" s="1"/>
      <c r="HBR95" s="1"/>
      <c r="HBS95" s="1"/>
      <c r="HBT95" s="1"/>
      <c r="HBU95" s="1"/>
      <c r="HBV95" s="1"/>
      <c r="HBW95" s="1"/>
      <c r="HBX95" s="1"/>
      <c r="HBY95" s="1"/>
      <c r="HBZ95" s="1"/>
      <c r="HCA95" s="1"/>
      <c r="HCB95" s="1"/>
      <c r="HCC95" s="1"/>
      <c r="HCD95" s="1"/>
      <c r="HCE95" s="1"/>
      <c r="HCF95" s="1"/>
      <c r="HCG95" s="1"/>
      <c r="HCH95" s="1"/>
      <c r="HCI95" s="1"/>
      <c r="HCJ95" s="1"/>
      <c r="HCK95" s="1"/>
      <c r="HCL95" s="1"/>
      <c r="HCM95" s="1"/>
      <c r="HCN95" s="1"/>
      <c r="HCO95" s="1"/>
      <c r="HCP95" s="1"/>
      <c r="HCQ95" s="1"/>
      <c r="HCR95" s="1"/>
      <c r="HCS95" s="1"/>
      <c r="HCT95" s="1"/>
      <c r="HCU95" s="1"/>
      <c r="HCV95" s="1"/>
      <c r="HCW95" s="1"/>
      <c r="HCX95" s="1"/>
      <c r="HCY95" s="1"/>
      <c r="HCZ95" s="1"/>
      <c r="HDA95" s="1"/>
      <c r="HDB95" s="1"/>
      <c r="HDC95" s="1"/>
      <c r="HDD95" s="1"/>
      <c r="HDE95" s="1"/>
      <c r="HDF95" s="1"/>
      <c r="HDG95" s="1"/>
      <c r="HDH95" s="1"/>
      <c r="HDI95" s="1"/>
      <c r="HDJ95" s="1"/>
      <c r="HDK95" s="1"/>
      <c r="HDL95" s="1"/>
      <c r="HDM95" s="1"/>
      <c r="HDN95" s="1"/>
      <c r="HDO95" s="1"/>
      <c r="HDP95" s="1"/>
      <c r="HDQ95" s="1"/>
      <c r="HDR95" s="1"/>
      <c r="HDS95" s="1"/>
      <c r="HDT95" s="1"/>
      <c r="HDU95" s="1"/>
      <c r="HDV95" s="1"/>
      <c r="HDW95" s="1"/>
      <c r="HDX95" s="1"/>
      <c r="HDY95" s="1"/>
      <c r="HDZ95" s="1"/>
      <c r="HEA95" s="1"/>
      <c r="HEB95" s="1"/>
      <c r="HEC95" s="1"/>
      <c r="HED95" s="1"/>
      <c r="HEE95" s="1"/>
      <c r="HEF95" s="1"/>
      <c r="HEG95" s="1"/>
      <c r="HEH95" s="1"/>
      <c r="HEI95" s="1"/>
      <c r="HEJ95" s="1"/>
      <c r="HEK95" s="1"/>
      <c r="HEL95" s="1"/>
      <c r="HEM95" s="1"/>
      <c r="HEN95" s="1"/>
      <c r="HEO95" s="1"/>
      <c r="HEP95" s="1"/>
      <c r="HEQ95" s="1"/>
      <c r="HER95" s="1"/>
      <c r="HES95" s="1"/>
      <c r="HET95" s="1"/>
      <c r="HEU95" s="1"/>
      <c r="HEV95" s="1"/>
      <c r="HEW95" s="1"/>
      <c r="HEX95" s="1"/>
      <c r="HEY95" s="1"/>
      <c r="HEZ95" s="1"/>
      <c r="HFA95" s="1"/>
      <c r="HFB95" s="1"/>
      <c r="HFC95" s="1"/>
      <c r="HFD95" s="1"/>
      <c r="HFE95" s="1"/>
      <c r="HFF95" s="1"/>
      <c r="HFG95" s="1"/>
      <c r="HFH95" s="1"/>
      <c r="HFI95" s="1"/>
      <c r="HFJ95" s="1"/>
      <c r="HFK95" s="1"/>
      <c r="HFL95" s="1"/>
      <c r="HFM95" s="1"/>
      <c r="HFN95" s="1"/>
      <c r="HFO95" s="1"/>
      <c r="HFP95" s="1"/>
      <c r="HFQ95" s="1"/>
      <c r="HFR95" s="1"/>
      <c r="HFS95" s="1"/>
      <c r="HFT95" s="1"/>
      <c r="HFU95" s="1"/>
      <c r="HFV95" s="1"/>
      <c r="HFW95" s="1"/>
      <c r="HFX95" s="1"/>
      <c r="HFY95" s="1"/>
      <c r="HFZ95" s="1"/>
      <c r="HGA95" s="1"/>
      <c r="HGB95" s="1"/>
      <c r="HGC95" s="1"/>
      <c r="HGD95" s="1"/>
      <c r="HGE95" s="1"/>
      <c r="HGF95" s="1"/>
      <c r="HGG95" s="1"/>
      <c r="HGH95" s="1"/>
      <c r="HGI95" s="1"/>
      <c r="HGJ95" s="1"/>
      <c r="HGK95" s="1"/>
      <c r="HGL95" s="1"/>
      <c r="HGM95" s="1"/>
      <c r="HGN95" s="1"/>
      <c r="HGO95" s="1"/>
      <c r="HGP95" s="1"/>
      <c r="HGQ95" s="1"/>
      <c r="HGR95" s="1"/>
      <c r="HGS95" s="1"/>
      <c r="HGT95" s="1"/>
      <c r="HGU95" s="1"/>
      <c r="HGV95" s="1"/>
      <c r="HGW95" s="1"/>
      <c r="HGX95" s="1"/>
      <c r="HGY95" s="1"/>
      <c r="HGZ95" s="1"/>
      <c r="HHA95" s="1"/>
      <c r="HHB95" s="1"/>
      <c r="HHC95" s="1"/>
      <c r="HHD95" s="1"/>
      <c r="HHE95" s="1"/>
      <c r="HHF95" s="1"/>
      <c r="HHG95" s="1"/>
      <c r="HHH95" s="1"/>
      <c r="HHI95" s="1"/>
      <c r="HHJ95" s="1"/>
      <c r="HHK95" s="1"/>
      <c r="HHL95" s="1"/>
      <c r="HHM95" s="1"/>
      <c r="HHN95" s="1"/>
      <c r="HHO95" s="1"/>
      <c r="HHP95" s="1"/>
      <c r="HHQ95" s="1"/>
      <c r="HHR95" s="1"/>
      <c r="HHS95" s="1"/>
      <c r="HHT95" s="1"/>
      <c r="HHU95" s="1"/>
      <c r="HHV95" s="1"/>
      <c r="HHW95" s="1"/>
      <c r="HHX95" s="1"/>
      <c r="HHY95" s="1"/>
      <c r="HHZ95" s="1"/>
      <c r="HIA95" s="1"/>
      <c r="HIB95" s="1"/>
      <c r="HIC95" s="1"/>
      <c r="HID95" s="1"/>
      <c r="HIE95" s="1"/>
      <c r="HIF95" s="1"/>
      <c r="HIG95" s="1"/>
      <c r="HIH95" s="1"/>
      <c r="HII95" s="1"/>
      <c r="HIJ95" s="1"/>
      <c r="HIK95" s="1"/>
      <c r="HIL95" s="1"/>
      <c r="HIM95" s="1"/>
      <c r="HIN95" s="1"/>
      <c r="HIO95" s="1"/>
      <c r="HIP95" s="1"/>
      <c r="HIQ95" s="1"/>
      <c r="HIR95" s="1"/>
      <c r="HIS95" s="1"/>
      <c r="HIT95" s="1"/>
      <c r="HIU95" s="1"/>
      <c r="HIV95" s="1"/>
      <c r="HIW95" s="1"/>
      <c r="HIX95" s="1"/>
      <c r="HIY95" s="1"/>
      <c r="HIZ95" s="1"/>
      <c r="HJA95" s="1"/>
      <c r="HJB95" s="1"/>
      <c r="HJC95" s="1"/>
      <c r="HJD95" s="1"/>
      <c r="HJE95" s="1"/>
      <c r="HJF95" s="1"/>
      <c r="HJG95" s="1"/>
      <c r="HJH95" s="1"/>
      <c r="HJI95" s="1"/>
      <c r="HJJ95" s="1"/>
      <c r="HJK95" s="1"/>
      <c r="HJL95" s="1"/>
      <c r="HJM95" s="1"/>
      <c r="HJN95" s="1"/>
      <c r="HJO95" s="1"/>
      <c r="HJP95" s="1"/>
      <c r="HJQ95" s="1"/>
      <c r="HJR95" s="1"/>
      <c r="HJS95" s="1"/>
      <c r="HJT95" s="1"/>
      <c r="HJU95" s="1"/>
      <c r="HJV95" s="1"/>
      <c r="HJW95" s="1"/>
      <c r="HJX95" s="1"/>
      <c r="HJY95" s="1"/>
      <c r="HJZ95" s="1"/>
      <c r="HKA95" s="1"/>
      <c r="HKB95" s="1"/>
      <c r="HKC95" s="1"/>
      <c r="HKD95" s="1"/>
      <c r="HKE95" s="1"/>
      <c r="HKF95" s="1"/>
      <c r="HKG95" s="1"/>
      <c r="HKH95" s="1"/>
      <c r="HKI95" s="1"/>
      <c r="HKJ95" s="1"/>
      <c r="HKK95" s="1"/>
      <c r="HKL95" s="1"/>
      <c r="HKM95" s="1"/>
      <c r="HKN95" s="1"/>
      <c r="HKO95" s="1"/>
      <c r="HKP95" s="1"/>
      <c r="HKQ95" s="1"/>
      <c r="HKR95" s="1"/>
      <c r="HKS95" s="1"/>
      <c r="HKT95" s="1"/>
      <c r="HKU95" s="1"/>
      <c r="HKV95" s="1"/>
      <c r="HKW95" s="1"/>
      <c r="HKX95" s="1"/>
      <c r="HKY95" s="1"/>
      <c r="HKZ95" s="1"/>
      <c r="HLA95" s="1"/>
      <c r="HLB95" s="1"/>
      <c r="HLC95" s="1"/>
      <c r="HLD95" s="1"/>
      <c r="HLE95" s="1"/>
      <c r="HLF95" s="1"/>
      <c r="HLG95" s="1"/>
      <c r="HLH95" s="1"/>
      <c r="HLI95" s="1"/>
      <c r="HLJ95" s="1"/>
      <c r="HLK95" s="1"/>
      <c r="HLL95" s="1"/>
      <c r="HLM95" s="1"/>
      <c r="HLN95" s="1"/>
      <c r="HLO95" s="1"/>
      <c r="HLP95" s="1"/>
      <c r="HLQ95" s="1"/>
      <c r="HLR95" s="1"/>
      <c r="HLS95" s="1"/>
      <c r="HLT95" s="1"/>
      <c r="HLU95" s="1"/>
      <c r="HLV95" s="1"/>
      <c r="HLW95" s="1"/>
      <c r="HLX95" s="1"/>
      <c r="HLY95" s="1"/>
      <c r="HLZ95" s="1"/>
      <c r="HMA95" s="1"/>
      <c r="HMB95" s="1"/>
      <c r="HMC95" s="1"/>
      <c r="HMD95" s="1"/>
      <c r="HME95" s="1"/>
      <c r="HMF95" s="1"/>
      <c r="HMG95" s="1"/>
      <c r="HMH95" s="1"/>
      <c r="HMI95" s="1"/>
      <c r="HMJ95" s="1"/>
      <c r="HMK95" s="1"/>
      <c r="HML95" s="1"/>
      <c r="HMM95" s="1"/>
      <c r="HMN95" s="1"/>
      <c r="HMO95" s="1"/>
      <c r="HMP95" s="1"/>
      <c r="HMQ95" s="1"/>
      <c r="HMR95" s="1"/>
      <c r="HMS95" s="1"/>
      <c r="HMT95" s="1"/>
      <c r="HMU95" s="1"/>
      <c r="HMV95" s="1"/>
      <c r="HMW95" s="1"/>
      <c r="HMX95" s="1"/>
      <c r="HMY95" s="1"/>
      <c r="HMZ95" s="1"/>
      <c r="HNA95" s="1"/>
      <c r="HNB95" s="1"/>
      <c r="HNC95" s="1"/>
      <c r="HND95" s="1"/>
      <c r="HNE95" s="1"/>
      <c r="HNF95" s="1"/>
      <c r="HNG95" s="1"/>
      <c r="HNH95" s="1"/>
      <c r="HNI95" s="1"/>
      <c r="HNJ95" s="1"/>
      <c r="HNK95" s="1"/>
      <c r="HNL95" s="1"/>
      <c r="HNM95" s="1"/>
      <c r="HNN95" s="1"/>
      <c r="HNO95" s="1"/>
      <c r="HNP95" s="1"/>
      <c r="HNQ95" s="1"/>
      <c r="HNR95" s="1"/>
      <c r="HNS95" s="1"/>
      <c r="HNT95" s="1"/>
      <c r="HNU95" s="1"/>
      <c r="HNV95" s="1"/>
      <c r="HNW95" s="1"/>
      <c r="HNX95" s="1"/>
      <c r="HNY95" s="1"/>
      <c r="HNZ95" s="1"/>
      <c r="HOA95" s="1"/>
      <c r="HOB95" s="1"/>
      <c r="HOC95" s="1"/>
      <c r="HOD95" s="1"/>
      <c r="HOE95" s="1"/>
      <c r="HOF95" s="1"/>
      <c r="HOG95" s="1"/>
      <c r="HOH95" s="1"/>
      <c r="HOI95" s="1"/>
      <c r="HOJ95" s="1"/>
      <c r="HOK95" s="1"/>
      <c r="HOL95" s="1"/>
      <c r="HOM95" s="1"/>
      <c r="HON95" s="1"/>
      <c r="HOO95" s="1"/>
      <c r="HOP95" s="1"/>
      <c r="HOQ95" s="1"/>
      <c r="HOR95" s="1"/>
      <c r="HOS95" s="1"/>
      <c r="HOT95" s="1"/>
      <c r="HOU95" s="1"/>
      <c r="HOV95" s="1"/>
      <c r="HOW95" s="1"/>
      <c r="HOX95" s="1"/>
      <c r="HOY95" s="1"/>
      <c r="HOZ95" s="1"/>
      <c r="HPA95" s="1"/>
      <c r="HPB95" s="1"/>
      <c r="HPC95" s="1"/>
      <c r="HPD95" s="1"/>
      <c r="HPE95" s="1"/>
      <c r="HPF95" s="1"/>
      <c r="HPG95" s="1"/>
      <c r="HPH95" s="1"/>
      <c r="HPI95" s="1"/>
      <c r="HPJ95" s="1"/>
      <c r="HPK95" s="1"/>
      <c r="HPL95" s="1"/>
      <c r="HPM95" s="1"/>
      <c r="HPN95" s="1"/>
      <c r="HPO95" s="1"/>
      <c r="HPP95" s="1"/>
      <c r="HPQ95" s="1"/>
      <c r="HPR95" s="1"/>
      <c r="HPS95" s="1"/>
      <c r="HPT95" s="1"/>
      <c r="HPU95" s="1"/>
      <c r="HPV95" s="1"/>
      <c r="HPW95" s="1"/>
      <c r="HPX95" s="1"/>
      <c r="HPY95" s="1"/>
      <c r="HPZ95" s="1"/>
      <c r="HQA95" s="1"/>
      <c r="HQB95" s="1"/>
      <c r="HQC95" s="1"/>
      <c r="HQD95" s="1"/>
      <c r="HQE95" s="1"/>
      <c r="HQF95" s="1"/>
      <c r="HQG95" s="1"/>
      <c r="HQH95" s="1"/>
      <c r="HQI95" s="1"/>
      <c r="HQJ95" s="1"/>
      <c r="HQK95" s="1"/>
      <c r="HQL95" s="1"/>
      <c r="HQM95" s="1"/>
      <c r="HQN95" s="1"/>
      <c r="HQO95" s="1"/>
      <c r="HQP95" s="1"/>
      <c r="HQQ95" s="1"/>
      <c r="HQR95" s="1"/>
      <c r="HQS95" s="1"/>
      <c r="HQT95" s="1"/>
      <c r="HQU95" s="1"/>
      <c r="HQV95" s="1"/>
      <c r="HQW95" s="1"/>
      <c r="HQX95" s="1"/>
      <c r="HQY95" s="1"/>
      <c r="HQZ95" s="1"/>
      <c r="HRA95" s="1"/>
      <c r="HRB95" s="1"/>
      <c r="HRC95" s="1"/>
      <c r="HRD95" s="1"/>
      <c r="HRE95" s="1"/>
      <c r="HRF95" s="1"/>
      <c r="HRG95" s="1"/>
      <c r="HRH95" s="1"/>
      <c r="HRI95" s="1"/>
      <c r="HRJ95" s="1"/>
      <c r="HRK95" s="1"/>
      <c r="HRL95" s="1"/>
      <c r="HRM95" s="1"/>
      <c r="HRN95" s="1"/>
      <c r="HRO95" s="1"/>
      <c r="HRP95" s="1"/>
      <c r="HRQ95" s="1"/>
      <c r="HRR95" s="1"/>
      <c r="HRS95" s="1"/>
      <c r="HRT95" s="1"/>
      <c r="HRU95" s="1"/>
      <c r="HRV95" s="1"/>
      <c r="HRW95" s="1"/>
      <c r="HRX95" s="1"/>
      <c r="HRY95" s="1"/>
      <c r="HRZ95" s="1"/>
      <c r="HSA95" s="1"/>
      <c r="HSB95" s="1"/>
      <c r="HSC95" s="1"/>
      <c r="HSD95" s="1"/>
      <c r="HSE95" s="1"/>
      <c r="HSF95" s="1"/>
      <c r="HSG95" s="1"/>
      <c r="HSH95" s="1"/>
      <c r="HSI95" s="1"/>
      <c r="HSJ95" s="1"/>
      <c r="HSK95" s="1"/>
      <c r="HSL95" s="1"/>
      <c r="HSM95" s="1"/>
      <c r="HSN95" s="1"/>
      <c r="HSO95" s="1"/>
      <c r="HSP95" s="1"/>
      <c r="HSQ95" s="1"/>
      <c r="HSR95" s="1"/>
      <c r="HSS95" s="1"/>
      <c r="HST95" s="1"/>
      <c r="HSU95" s="1"/>
      <c r="HSV95" s="1"/>
      <c r="HSW95" s="1"/>
      <c r="HSX95" s="1"/>
      <c r="HSY95" s="1"/>
      <c r="HSZ95" s="1"/>
      <c r="HTA95" s="1"/>
      <c r="HTB95" s="1"/>
      <c r="HTC95" s="1"/>
      <c r="HTD95" s="1"/>
      <c r="HTE95" s="1"/>
      <c r="HTF95" s="1"/>
      <c r="HTG95" s="1"/>
      <c r="HTH95" s="1"/>
      <c r="HTI95" s="1"/>
      <c r="HTJ95" s="1"/>
      <c r="HTK95" s="1"/>
      <c r="HTL95" s="1"/>
      <c r="HTM95" s="1"/>
      <c r="HTN95" s="1"/>
      <c r="HTO95" s="1"/>
      <c r="HTP95" s="1"/>
      <c r="HTQ95" s="1"/>
      <c r="HTR95" s="1"/>
      <c r="HTS95" s="1"/>
      <c r="HTT95" s="1"/>
      <c r="HTU95" s="1"/>
      <c r="HTV95" s="1"/>
      <c r="HTW95" s="1"/>
      <c r="HTX95" s="1"/>
      <c r="HTY95" s="1"/>
      <c r="HTZ95" s="1"/>
      <c r="HUA95" s="1"/>
      <c r="HUB95" s="1"/>
      <c r="HUC95" s="1"/>
      <c r="HUD95" s="1"/>
      <c r="HUE95" s="1"/>
      <c r="HUF95" s="1"/>
      <c r="HUG95" s="1"/>
      <c r="HUH95" s="1"/>
      <c r="HUI95" s="1"/>
      <c r="HUJ95" s="1"/>
      <c r="HUK95" s="1"/>
      <c r="HUL95" s="1"/>
      <c r="HUM95" s="1"/>
      <c r="HUN95" s="1"/>
      <c r="HUO95" s="1"/>
      <c r="HUP95" s="1"/>
      <c r="HUQ95" s="1"/>
      <c r="HUR95" s="1"/>
      <c r="HUS95" s="1"/>
      <c r="HUT95" s="1"/>
      <c r="HUU95" s="1"/>
      <c r="HUV95" s="1"/>
      <c r="HUW95" s="1"/>
      <c r="HUX95" s="1"/>
      <c r="HUY95" s="1"/>
      <c r="HUZ95" s="1"/>
      <c r="HVA95" s="1"/>
      <c r="HVB95" s="1"/>
      <c r="HVC95" s="1"/>
      <c r="HVD95" s="1"/>
      <c r="HVE95" s="1"/>
      <c r="HVF95" s="1"/>
      <c r="HVG95" s="1"/>
      <c r="HVH95" s="1"/>
      <c r="HVI95" s="1"/>
      <c r="HVJ95" s="1"/>
      <c r="HVK95" s="1"/>
      <c r="HVL95" s="1"/>
      <c r="HVM95" s="1"/>
      <c r="HVN95" s="1"/>
      <c r="HVO95" s="1"/>
      <c r="HVP95" s="1"/>
      <c r="HVQ95" s="1"/>
      <c r="HVR95" s="1"/>
      <c r="HVS95" s="1"/>
      <c r="HVT95" s="1"/>
      <c r="HVU95" s="1"/>
      <c r="HVV95" s="1"/>
      <c r="HVW95" s="1"/>
      <c r="HVX95" s="1"/>
      <c r="HVY95" s="1"/>
      <c r="HVZ95" s="1"/>
      <c r="HWA95" s="1"/>
      <c r="HWB95" s="1"/>
      <c r="HWC95" s="1"/>
      <c r="HWD95" s="1"/>
      <c r="HWE95" s="1"/>
      <c r="HWF95" s="1"/>
      <c r="HWG95" s="1"/>
      <c r="HWH95" s="1"/>
      <c r="HWI95" s="1"/>
      <c r="HWJ95" s="1"/>
      <c r="HWK95" s="1"/>
      <c r="HWL95" s="1"/>
      <c r="HWM95" s="1"/>
      <c r="HWN95" s="1"/>
      <c r="HWO95" s="1"/>
      <c r="HWP95" s="1"/>
      <c r="HWQ95" s="1"/>
      <c r="HWR95" s="1"/>
      <c r="HWS95" s="1"/>
      <c r="HWT95" s="1"/>
      <c r="HWU95" s="1"/>
      <c r="HWV95" s="1"/>
      <c r="HWW95" s="1"/>
      <c r="HWX95" s="1"/>
      <c r="HWY95" s="1"/>
      <c r="HWZ95" s="1"/>
      <c r="HXA95" s="1"/>
      <c r="HXB95" s="1"/>
      <c r="HXC95" s="1"/>
      <c r="HXD95" s="1"/>
      <c r="HXE95" s="1"/>
      <c r="HXF95" s="1"/>
      <c r="HXG95" s="1"/>
      <c r="HXH95" s="1"/>
      <c r="HXI95" s="1"/>
      <c r="HXJ95" s="1"/>
      <c r="HXK95" s="1"/>
      <c r="HXL95" s="1"/>
      <c r="HXM95" s="1"/>
      <c r="HXN95" s="1"/>
      <c r="HXO95" s="1"/>
      <c r="HXP95" s="1"/>
      <c r="HXQ95" s="1"/>
      <c r="HXR95" s="1"/>
      <c r="HXS95" s="1"/>
      <c r="HXT95" s="1"/>
      <c r="HXU95" s="1"/>
      <c r="HXV95" s="1"/>
      <c r="HXW95" s="1"/>
      <c r="HXX95" s="1"/>
      <c r="HXY95" s="1"/>
      <c r="HXZ95" s="1"/>
      <c r="HYA95" s="1"/>
      <c r="HYB95" s="1"/>
      <c r="HYC95" s="1"/>
      <c r="HYD95" s="1"/>
      <c r="HYE95" s="1"/>
      <c r="HYF95" s="1"/>
      <c r="HYG95" s="1"/>
      <c r="HYH95" s="1"/>
      <c r="HYI95" s="1"/>
      <c r="HYJ95" s="1"/>
      <c r="HYK95" s="1"/>
      <c r="HYL95" s="1"/>
      <c r="HYM95" s="1"/>
      <c r="HYN95" s="1"/>
      <c r="HYO95" s="1"/>
      <c r="HYP95" s="1"/>
      <c r="HYQ95" s="1"/>
      <c r="HYR95" s="1"/>
      <c r="HYS95" s="1"/>
      <c r="HYT95" s="1"/>
      <c r="HYU95" s="1"/>
      <c r="HYV95" s="1"/>
      <c r="HYW95" s="1"/>
      <c r="HYX95" s="1"/>
      <c r="HYY95" s="1"/>
      <c r="HYZ95" s="1"/>
      <c r="HZA95" s="1"/>
      <c r="HZB95" s="1"/>
      <c r="HZC95" s="1"/>
      <c r="HZD95" s="1"/>
      <c r="HZE95" s="1"/>
      <c r="HZF95" s="1"/>
      <c r="HZG95" s="1"/>
      <c r="HZH95" s="1"/>
      <c r="HZI95" s="1"/>
      <c r="HZJ95" s="1"/>
      <c r="HZK95" s="1"/>
      <c r="HZL95" s="1"/>
      <c r="HZM95" s="1"/>
      <c r="HZN95" s="1"/>
      <c r="HZO95" s="1"/>
      <c r="HZP95" s="1"/>
      <c r="HZQ95" s="1"/>
      <c r="HZR95" s="1"/>
      <c r="HZS95" s="1"/>
      <c r="HZT95" s="1"/>
      <c r="HZU95" s="1"/>
      <c r="HZV95" s="1"/>
      <c r="HZW95" s="1"/>
      <c r="HZX95" s="1"/>
      <c r="HZY95" s="1"/>
      <c r="HZZ95" s="1"/>
      <c r="IAA95" s="1"/>
      <c r="IAB95" s="1"/>
      <c r="IAC95" s="1"/>
      <c r="IAD95" s="1"/>
      <c r="IAE95" s="1"/>
      <c r="IAF95" s="1"/>
      <c r="IAG95" s="1"/>
      <c r="IAH95" s="1"/>
      <c r="IAI95" s="1"/>
      <c r="IAJ95" s="1"/>
      <c r="IAK95" s="1"/>
      <c r="IAL95" s="1"/>
      <c r="IAM95" s="1"/>
      <c r="IAN95" s="1"/>
      <c r="IAO95" s="1"/>
      <c r="IAP95" s="1"/>
      <c r="IAQ95" s="1"/>
      <c r="IAR95" s="1"/>
      <c r="IAS95" s="1"/>
      <c r="IAT95" s="1"/>
      <c r="IAU95" s="1"/>
      <c r="IAV95" s="1"/>
      <c r="IAW95" s="1"/>
      <c r="IAX95" s="1"/>
      <c r="IAY95" s="1"/>
      <c r="IAZ95" s="1"/>
      <c r="IBA95" s="1"/>
      <c r="IBB95" s="1"/>
      <c r="IBC95" s="1"/>
      <c r="IBD95" s="1"/>
      <c r="IBE95" s="1"/>
      <c r="IBF95" s="1"/>
      <c r="IBG95" s="1"/>
      <c r="IBH95" s="1"/>
      <c r="IBI95" s="1"/>
      <c r="IBJ95" s="1"/>
      <c r="IBK95" s="1"/>
      <c r="IBL95" s="1"/>
      <c r="IBM95" s="1"/>
      <c r="IBN95" s="1"/>
      <c r="IBO95" s="1"/>
      <c r="IBP95" s="1"/>
      <c r="IBQ95" s="1"/>
      <c r="IBR95" s="1"/>
      <c r="IBS95" s="1"/>
      <c r="IBT95" s="1"/>
      <c r="IBU95" s="1"/>
      <c r="IBV95" s="1"/>
      <c r="IBW95" s="1"/>
      <c r="IBX95" s="1"/>
      <c r="IBY95" s="1"/>
      <c r="IBZ95" s="1"/>
      <c r="ICA95" s="1"/>
      <c r="ICB95" s="1"/>
      <c r="ICC95" s="1"/>
      <c r="ICD95" s="1"/>
      <c r="ICE95" s="1"/>
      <c r="ICF95" s="1"/>
      <c r="ICG95" s="1"/>
      <c r="ICH95" s="1"/>
      <c r="ICI95" s="1"/>
      <c r="ICJ95" s="1"/>
      <c r="ICK95" s="1"/>
      <c r="ICL95" s="1"/>
      <c r="ICM95" s="1"/>
      <c r="ICN95" s="1"/>
      <c r="ICO95" s="1"/>
      <c r="ICP95" s="1"/>
      <c r="ICQ95" s="1"/>
      <c r="ICR95" s="1"/>
      <c r="ICS95" s="1"/>
      <c r="ICT95" s="1"/>
      <c r="ICU95" s="1"/>
      <c r="ICV95" s="1"/>
      <c r="ICW95" s="1"/>
      <c r="ICX95" s="1"/>
      <c r="ICY95" s="1"/>
      <c r="ICZ95" s="1"/>
      <c r="IDA95" s="1"/>
      <c r="IDB95" s="1"/>
      <c r="IDC95" s="1"/>
      <c r="IDD95" s="1"/>
      <c r="IDE95" s="1"/>
      <c r="IDF95" s="1"/>
      <c r="IDG95" s="1"/>
      <c r="IDH95" s="1"/>
      <c r="IDI95" s="1"/>
      <c r="IDJ95" s="1"/>
      <c r="IDK95" s="1"/>
      <c r="IDL95" s="1"/>
      <c r="IDM95" s="1"/>
      <c r="IDN95" s="1"/>
      <c r="IDO95" s="1"/>
      <c r="IDP95" s="1"/>
      <c r="IDQ95" s="1"/>
      <c r="IDR95" s="1"/>
      <c r="IDS95" s="1"/>
      <c r="IDT95" s="1"/>
      <c r="IDU95" s="1"/>
      <c r="IDV95" s="1"/>
      <c r="IDW95" s="1"/>
      <c r="IDX95" s="1"/>
      <c r="IDY95" s="1"/>
      <c r="IDZ95" s="1"/>
      <c r="IEA95" s="1"/>
      <c r="IEB95" s="1"/>
      <c r="IEC95" s="1"/>
      <c r="IED95" s="1"/>
      <c r="IEE95" s="1"/>
      <c r="IEF95" s="1"/>
      <c r="IEG95" s="1"/>
      <c r="IEH95" s="1"/>
      <c r="IEI95" s="1"/>
      <c r="IEJ95" s="1"/>
      <c r="IEK95" s="1"/>
      <c r="IEL95" s="1"/>
      <c r="IEM95" s="1"/>
      <c r="IEN95" s="1"/>
      <c r="IEO95" s="1"/>
      <c r="IEP95" s="1"/>
      <c r="IEQ95" s="1"/>
      <c r="IER95" s="1"/>
      <c r="IES95" s="1"/>
      <c r="IET95" s="1"/>
      <c r="IEU95" s="1"/>
      <c r="IEV95" s="1"/>
      <c r="IEW95" s="1"/>
      <c r="IEX95" s="1"/>
      <c r="IEY95" s="1"/>
      <c r="IEZ95" s="1"/>
      <c r="IFA95" s="1"/>
      <c r="IFB95" s="1"/>
      <c r="IFC95" s="1"/>
      <c r="IFD95" s="1"/>
      <c r="IFE95" s="1"/>
      <c r="IFF95" s="1"/>
      <c r="IFG95" s="1"/>
      <c r="IFH95" s="1"/>
      <c r="IFI95" s="1"/>
      <c r="IFJ95" s="1"/>
      <c r="IFK95" s="1"/>
      <c r="IFL95" s="1"/>
      <c r="IFM95" s="1"/>
      <c r="IFN95" s="1"/>
      <c r="IFO95" s="1"/>
      <c r="IFP95" s="1"/>
      <c r="IFQ95" s="1"/>
      <c r="IFR95" s="1"/>
      <c r="IFS95" s="1"/>
      <c r="IFT95" s="1"/>
      <c r="IFU95" s="1"/>
      <c r="IFV95" s="1"/>
      <c r="IFW95" s="1"/>
      <c r="IFX95" s="1"/>
      <c r="IFY95" s="1"/>
      <c r="IFZ95" s="1"/>
      <c r="IGA95" s="1"/>
      <c r="IGB95" s="1"/>
      <c r="IGC95" s="1"/>
      <c r="IGD95" s="1"/>
      <c r="IGE95" s="1"/>
      <c r="IGF95" s="1"/>
      <c r="IGG95" s="1"/>
      <c r="IGH95" s="1"/>
      <c r="IGI95" s="1"/>
      <c r="IGJ95" s="1"/>
      <c r="IGK95" s="1"/>
      <c r="IGL95" s="1"/>
      <c r="IGM95" s="1"/>
      <c r="IGN95" s="1"/>
      <c r="IGO95" s="1"/>
      <c r="IGP95" s="1"/>
      <c r="IGQ95" s="1"/>
      <c r="IGR95" s="1"/>
      <c r="IGS95" s="1"/>
      <c r="IGT95" s="1"/>
      <c r="IGU95" s="1"/>
      <c r="IGV95" s="1"/>
      <c r="IGW95" s="1"/>
      <c r="IGX95" s="1"/>
      <c r="IGY95" s="1"/>
      <c r="IGZ95" s="1"/>
      <c r="IHA95" s="1"/>
      <c r="IHB95" s="1"/>
      <c r="IHC95" s="1"/>
      <c r="IHD95" s="1"/>
      <c r="IHE95" s="1"/>
      <c r="IHF95" s="1"/>
      <c r="IHG95" s="1"/>
      <c r="IHH95" s="1"/>
      <c r="IHI95" s="1"/>
      <c r="IHJ95" s="1"/>
      <c r="IHK95" s="1"/>
      <c r="IHL95" s="1"/>
      <c r="IHM95" s="1"/>
      <c r="IHN95" s="1"/>
      <c r="IHO95" s="1"/>
      <c r="IHP95" s="1"/>
      <c r="IHQ95" s="1"/>
      <c r="IHR95" s="1"/>
      <c r="IHS95" s="1"/>
      <c r="IHT95" s="1"/>
      <c r="IHU95" s="1"/>
      <c r="IHV95" s="1"/>
      <c r="IHW95" s="1"/>
      <c r="IHX95" s="1"/>
      <c r="IHY95" s="1"/>
      <c r="IHZ95" s="1"/>
      <c r="IIA95" s="1"/>
      <c r="IIB95" s="1"/>
      <c r="IIC95" s="1"/>
      <c r="IID95" s="1"/>
      <c r="IIE95" s="1"/>
      <c r="IIF95" s="1"/>
      <c r="IIG95" s="1"/>
      <c r="IIH95" s="1"/>
      <c r="III95" s="1"/>
      <c r="IIJ95" s="1"/>
      <c r="IIK95" s="1"/>
      <c r="IIL95" s="1"/>
      <c r="IIM95" s="1"/>
      <c r="IIN95" s="1"/>
      <c r="IIO95" s="1"/>
      <c r="IIP95" s="1"/>
      <c r="IIQ95" s="1"/>
      <c r="IIR95" s="1"/>
      <c r="IIS95" s="1"/>
      <c r="IIT95" s="1"/>
      <c r="IIU95" s="1"/>
      <c r="IIV95" s="1"/>
      <c r="IIW95" s="1"/>
      <c r="IIX95" s="1"/>
      <c r="IIY95" s="1"/>
      <c r="IIZ95" s="1"/>
      <c r="IJA95" s="1"/>
      <c r="IJB95" s="1"/>
      <c r="IJC95" s="1"/>
      <c r="IJD95" s="1"/>
      <c r="IJE95" s="1"/>
      <c r="IJF95" s="1"/>
      <c r="IJG95" s="1"/>
      <c r="IJH95" s="1"/>
      <c r="IJI95" s="1"/>
      <c r="IJJ95" s="1"/>
      <c r="IJK95" s="1"/>
      <c r="IJL95" s="1"/>
      <c r="IJM95" s="1"/>
      <c r="IJN95" s="1"/>
      <c r="IJO95" s="1"/>
      <c r="IJP95" s="1"/>
      <c r="IJQ95" s="1"/>
      <c r="IJR95" s="1"/>
      <c r="IJS95" s="1"/>
      <c r="IJT95" s="1"/>
      <c r="IJU95" s="1"/>
      <c r="IJV95" s="1"/>
      <c r="IJW95" s="1"/>
      <c r="IJX95" s="1"/>
      <c r="IJY95" s="1"/>
      <c r="IJZ95" s="1"/>
      <c r="IKA95" s="1"/>
      <c r="IKB95" s="1"/>
      <c r="IKC95" s="1"/>
      <c r="IKD95" s="1"/>
      <c r="IKE95" s="1"/>
      <c r="IKF95" s="1"/>
      <c r="IKG95" s="1"/>
      <c r="IKH95" s="1"/>
      <c r="IKI95" s="1"/>
      <c r="IKJ95" s="1"/>
      <c r="IKK95" s="1"/>
      <c r="IKL95" s="1"/>
      <c r="IKM95" s="1"/>
      <c r="IKN95" s="1"/>
      <c r="IKO95" s="1"/>
      <c r="IKP95" s="1"/>
      <c r="IKQ95" s="1"/>
      <c r="IKR95" s="1"/>
      <c r="IKS95" s="1"/>
      <c r="IKT95" s="1"/>
      <c r="IKU95" s="1"/>
      <c r="IKV95" s="1"/>
      <c r="IKW95" s="1"/>
      <c r="IKX95" s="1"/>
      <c r="IKY95" s="1"/>
      <c r="IKZ95" s="1"/>
      <c r="ILA95" s="1"/>
      <c r="ILB95" s="1"/>
      <c r="ILC95" s="1"/>
      <c r="ILD95" s="1"/>
      <c r="ILE95" s="1"/>
      <c r="ILF95" s="1"/>
      <c r="ILG95" s="1"/>
      <c r="ILH95" s="1"/>
      <c r="ILI95" s="1"/>
      <c r="ILJ95" s="1"/>
      <c r="ILK95" s="1"/>
      <c r="ILL95" s="1"/>
      <c r="ILM95" s="1"/>
      <c r="ILN95" s="1"/>
      <c r="ILO95" s="1"/>
      <c r="ILP95" s="1"/>
      <c r="ILQ95" s="1"/>
      <c r="ILR95" s="1"/>
      <c r="ILS95" s="1"/>
      <c r="ILT95" s="1"/>
      <c r="ILU95" s="1"/>
      <c r="ILV95" s="1"/>
      <c r="ILW95" s="1"/>
      <c r="ILX95" s="1"/>
      <c r="ILY95" s="1"/>
      <c r="ILZ95" s="1"/>
      <c r="IMA95" s="1"/>
      <c r="IMB95" s="1"/>
      <c r="IMC95" s="1"/>
      <c r="IMD95" s="1"/>
      <c r="IME95" s="1"/>
      <c r="IMF95" s="1"/>
      <c r="IMG95" s="1"/>
      <c r="IMH95" s="1"/>
      <c r="IMI95" s="1"/>
      <c r="IMJ95" s="1"/>
      <c r="IMK95" s="1"/>
      <c r="IML95" s="1"/>
      <c r="IMM95" s="1"/>
      <c r="IMN95" s="1"/>
      <c r="IMO95" s="1"/>
      <c r="IMP95" s="1"/>
      <c r="IMQ95" s="1"/>
      <c r="IMR95" s="1"/>
      <c r="IMS95" s="1"/>
      <c r="IMT95" s="1"/>
      <c r="IMU95" s="1"/>
      <c r="IMV95" s="1"/>
      <c r="IMW95" s="1"/>
      <c r="IMX95" s="1"/>
      <c r="IMY95" s="1"/>
      <c r="IMZ95" s="1"/>
      <c r="INA95" s="1"/>
      <c r="INB95" s="1"/>
      <c r="INC95" s="1"/>
      <c r="IND95" s="1"/>
      <c r="INE95" s="1"/>
      <c r="INF95" s="1"/>
      <c r="ING95" s="1"/>
      <c r="INH95" s="1"/>
      <c r="INI95" s="1"/>
      <c r="INJ95" s="1"/>
      <c r="INK95" s="1"/>
      <c r="INL95" s="1"/>
      <c r="INM95" s="1"/>
      <c r="INN95" s="1"/>
      <c r="INO95" s="1"/>
      <c r="INP95" s="1"/>
      <c r="INQ95" s="1"/>
      <c r="INR95" s="1"/>
      <c r="INS95" s="1"/>
      <c r="INT95" s="1"/>
      <c r="INU95" s="1"/>
      <c r="INV95" s="1"/>
      <c r="INW95" s="1"/>
      <c r="INX95" s="1"/>
      <c r="INY95" s="1"/>
      <c r="INZ95" s="1"/>
      <c r="IOA95" s="1"/>
      <c r="IOB95" s="1"/>
      <c r="IOC95" s="1"/>
      <c r="IOD95" s="1"/>
      <c r="IOE95" s="1"/>
      <c r="IOF95" s="1"/>
      <c r="IOG95" s="1"/>
      <c r="IOH95" s="1"/>
      <c r="IOI95" s="1"/>
      <c r="IOJ95" s="1"/>
      <c r="IOK95" s="1"/>
      <c r="IOL95" s="1"/>
      <c r="IOM95" s="1"/>
      <c r="ION95" s="1"/>
      <c r="IOO95" s="1"/>
      <c r="IOP95" s="1"/>
      <c r="IOQ95" s="1"/>
      <c r="IOR95" s="1"/>
      <c r="IOS95" s="1"/>
      <c r="IOT95" s="1"/>
      <c r="IOU95" s="1"/>
      <c r="IOV95" s="1"/>
      <c r="IOW95" s="1"/>
      <c r="IOX95" s="1"/>
      <c r="IOY95" s="1"/>
      <c r="IOZ95" s="1"/>
      <c r="IPA95" s="1"/>
      <c r="IPB95" s="1"/>
      <c r="IPC95" s="1"/>
      <c r="IPD95" s="1"/>
      <c r="IPE95" s="1"/>
      <c r="IPF95" s="1"/>
      <c r="IPG95" s="1"/>
      <c r="IPH95" s="1"/>
      <c r="IPI95" s="1"/>
      <c r="IPJ95" s="1"/>
      <c r="IPK95" s="1"/>
      <c r="IPL95" s="1"/>
      <c r="IPM95" s="1"/>
      <c r="IPN95" s="1"/>
      <c r="IPO95" s="1"/>
      <c r="IPP95" s="1"/>
      <c r="IPQ95" s="1"/>
      <c r="IPR95" s="1"/>
      <c r="IPS95" s="1"/>
      <c r="IPT95" s="1"/>
      <c r="IPU95" s="1"/>
      <c r="IPV95" s="1"/>
      <c r="IPW95" s="1"/>
      <c r="IPX95" s="1"/>
      <c r="IPY95" s="1"/>
      <c r="IPZ95" s="1"/>
      <c r="IQA95" s="1"/>
      <c r="IQB95" s="1"/>
      <c r="IQC95" s="1"/>
      <c r="IQD95" s="1"/>
      <c r="IQE95" s="1"/>
      <c r="IQF95" s="1"/>
      <c r="IQG95" s="1"/>
      <c r="IQH95" s="1"/>
      <c r="IQI95" s="1"/>
      <c r="IQJ95" s="1"/>
      <c r="IQK95" s="1"/>
      <c r="IQL95" s="1"/>
      <c r="IQM95" s="1"/>
      <c r="IQN95" s="1"/>
      <c r="IQO95" s="1"/>
      <c r="IQP95" s="1"/>
      <c r="IQQ95" s="1"/>
      <c r="IQR95" s="1"/>
      <c r="IQS95" s="1"/>
      <c r="IQT95" s="1"/>
      <c r="IQU95" s="1"/>
      <c r="IQV95" s="1"/>
      <c r="IQW95" s="1"/>
      <c r="IQX95" s="1"/>
      <c r="IQY95" s="1"/>
      <c r="IQZ95" s="1"/>
      <c r="IRA95" s="1"/>
      <c r="IRB95" s="1"/>
      <c r="IRC95" s="1"/>
      <c r="IRD95" s="1"/>
      <c r="IRE95" s="1"/>
      <c r="IRF95" s="1"/>
      <c r="IRG95" s="1"/>
      <c r="IRH95" s="1"/>
      <c r="IRI95" s="1"/>
      <c r="IRJ95" s="1"/>
      <c r="IRK95" s="1"/>
      <c r="IRL95" s="1"/>
      <c r="IRM95" s="1"/>
      <c r="IRN95" s="1"/>
      <c r="IRO95" s="1"/>
      <c r="IRP95" s="1"/>
      <c r="IRQ95" s="1"/>
      <c r="IRR95" s="1"/>
      <c r="IRS95" s="1"/>
      <c r="IRT95" s="1"/>
      <c r="IRU95" s="1"/>
      <c r="IRV95" s="1"/>
      <c r="IRW95" s="1"/>
      <c r="IRX95" s="1"/>
      <c r="IRY95" s="1"/>
      <c r="IRZ95" s="1"/>
      <c r="ISA95" s="1"/>
      <c r="ISB95" s="1"/>
      <c r="ISC95" s="1"/>
      <c r="ISD95" s="1"/>
      <c r="ISE95" s="1"/>
      <c r="ISF95" s="1"/>
      <c r="ISG95" s="1"/>
      <c r="ISH95" s="1"/>
      <c r="ISI95" s="1"/>
      <c r="ISJ95" s="1"/>
      <c r="ISK95" s="1"/>
      <c r="ISL95" s="1"/>
      <c r="ISM95" s="1"/>
      <c r="ISN95" s="1"/>
      <c r="ISO95" s="1"/>
      <c r="ISP95" s="1"/>
      <c r="ISQ95" s="1"/>
      <c r="ISR95" s="1"/>
      <c r="ISS95" s="1"/>
      <c r="IST95" s="1"/>
      <c r="ISU95" s="1"/>
      <c r="ISV95" s="1"/>
      <c r="ISW95" s="1"/>
      <c r="ISX95" s="1"/>
      <c r="ISY95" s="1"/>
      <c r="ISZ95" s="1"/>
      <c r="ITA95" s="1"/>
      <c r="ITB95" s="1"/>
      <c r="ITC95" s="1"/>
      <c r="ITD95" s="1"/>
      <c r="ITE95" s="1"/>
      <c r="ITF95" s="1"/>
      <c r="ITG95" s="1"/>
      <c r="ITH95" s="1"/>
      <c r="ITI95" s="1"/>
      <c r="ITJ95" s="1"/>
      <c r="ITK95" s="1"/>
      <c r="ITL95" s="1"/>
      <c r="ITM95" s="1"/>
      <c r="ITN95" s="1"/>
      <c r="ITO95" s="1"/>
      <c r="ITP95" s="1"/>
      <c r="ITQ95" s="1"/>
      <c r="ITR95" s="1"/>
      <c r="ITS95" s="1"/>
      <c r="ITT95" s="1"/>
      <c r="ITU95" s="1"/>
      <c r="ITV95" s="1"/>
      <c r="ITW95" s="1"/>
      <c r="ITX95" s="1"/>
      <c r="ITY95" s="1"/>
      <c r="ITZ95" s="1"/>
      <c r="IUA95" s="1"/>
      <c r="IUB95" s="1"/>
      <c r="IUC95" s="1"/>
      <c r="IUD95" s="1"/>
      <c r="IUE95" s="1"/>
      <c r="IUF95" s="1"/>
      <c r="IUG95" s="1"/>
      <c r="IUH95" s="1"/>
      <c r="IUI95" s="1"/>
      <c r="IUJ95" s="1"/>
      <c r="IUK95" s="1"/>
      <c r="IUL95" s="1"/>
      <c r="IUM95" s="1"/>
      <c r="IUN95" s="1"/>
      <c r="IUO95" s="1"/>
      <c r="IUP95" s="1"/>
      <c r="IUQ95" s="1"/>
      <c r="IUR95" s="1"/>
      <c r="IUS95" s="1"/>
      <c r="IUT95" s="1"/>
      <c r="IUU95" s="1"/>
      <c r="IUV95" s="1"/>
      <c r="IUW95" s="1"/>
      <c r="IUX95" s="1"/>
      <c r="IUY95" s="1"/>
      <c r="IUZ95" s="1"/>
      <c r="IVA95" s="1"/>
      <c r="IVB95" s="1"/>
      <c r="IVC95" s="1"/>
      <c r="IVD95" s="1"/>
      <c r="IVE95" s="1"/>
      <c r="IVF95" s="1"/>
      <c r="IVG95" s="1"/>
      <c r="IVH95" s="1"/>
      <c r="IVI95" s="1"/>
      <c r="IVJ95" s="1"/>
      <c r="IVK95" s="1"/>
      <c r="IVL95" s="1"/>
      <c r="IVM95" s="1"/>
      <c r="IVN95" s="1"/>
      <c r="IVO95" s="1"/>
      <c r="IVP95" s="1"/>
      <c r="IVQ95" s="1"/>
      <c r="IVR95" s="1"/>
      <c r="IVS95" s="1"/>
      <c r="IVT95" s="1"/>
      <c r="IVU95" s="1"/>
      <c r="IVV95" s="1"/>
      <c r="IVW95" s="1"/>
      <c r="IVX95" s="1"/>
      <c r="IVY95" s="1"/>
      <c r="IVZ95" s="1"/>
      <c r="IWA95" s="1"/>
      <c r="IWB95" s="1"/>
      <c r="IWC95" s="1"/>
      <c r="IWD95" s="1"/>
      <c r="IWE95" s="1"/>
      <c r="IWF95" s="1"/>
      <c r="IWG95" s="1"/>
      <c r="IWH95" s="1"/>
      <c r="IWI95" s="1"/>
      <c r="IWJ95" s="1"/>
      <c r="IWK95" s="1"/>
      <c r="IWL95" s="1"/>
      <c r="IWM95" s="1"/>
      <c r="IWN95" s="1"/>
      <c r="IWO95" s="1"/>
      <c r="IWP95" s="1"/>
      <c r="IWQ95" s="1"/>
      <c r="IWR95" s="1"/>
      <c r="IWS95" s="1"/>
      <c r="IWT95" s="1"/>
      <c r="IWU95" s="1"/>
      <c r="IWV95" s="1"/>
      <c r="IWW95" s="1"/>
      <c r="IWX95" s="1"/>
      <c r="IWY95" s="1"/>
      <c r="IWZ95" s="1"/>
      <c r="IXA95" s="1"/>
      <c r="IXB95" s="1"/>
      <c r="IXC95" s="1"/>
      <c r="IXD95" s="1"/>
      <c r="IXE95" s="1"/>
      <c r="IXF95" s="1"/>
      <c r="IXG95" s="1"/>
      <c r="IXH95" s="1"/>
      <c r="IXI95" s="1"/>
      <c r="IXJ95" s="1"/>
      <c r="IXK95" s="1"/>
      <c r="IXL95" s="1"/>
      <c r="IXM95" s="1"/>
      <c r="IXN95" s="1"/>
      <c r="IXO95" s="1"/>
      <c r="IXP95" s="1"/>
      <c r="IXQ95" s="1"/>
      <c r="IXR95" s="1"/>
      <c r="IXS95" s="1"/>
      <c r="IXT95" s="1"/>
      <c r="IXU95" s="1"/>
      <c r="IXV95" s="1"/>
      <c r="IXW95" s="1"/>
      <c r="IXX95" s="1"/>
      <c r="IXY95" s="1"/>
      <c r="IXZ95" s="1"/>
      <c r="IYA95" s="1"/>
      <c r="IYB95" s="1"/>
      <c r="IYC95" s="1"/>
      <c r="IYD95" s="1"/>
      <c r="IYE95" s="1"/>
      <c r="IYF95" s="1"/>
      <c r="IYG95" s="1"/>
      <c r="IYH95" s="1"/>
      <c r="IYI95" s="1"/>
      <c r="IYJ95" s="1"/>
      <c r="IYK95" s="1"/>
      <c r="IYL95" s="1"/>
      <c r="IYM95" s="1"/>
      <c r="IYN95" s="1"/>
      <c r="IYO95" s="1"/>
      <c r="IYP95" s="1"/>
      <c r="IYQ95" s="1"/>
      <c r="IYR95" s="1"/>
      <c r="IYS95" s="1"/>
      <c r="IYT95" s="1"/>
      <c r="IYU95" s="1"/>
      <c r="IYV95" s="1"/>
      <c r="IYW95" s="1"/>
      <c r="IYX95" s="1"/>
      <c r="IYY95" s="1"/>
      <c r="IYZ95" s="1"/>
      <c r="IZA95" s="1"/>
      <c r="IZB95" s="1"/>
      <c r="IZC95" s="1"/>
      <c r="IZD95" s="1"/>
      <c r="IZE95" s="1"/>
      <c r="IZF95" s="1"/>
      <c r="IZG95" s="1"/>
      <c r="IZH95" s="1"/>
      <c r="IZI95" s="1"/>
      <c r="IZJ95" s="1"/>
      <c r="IZK95" s="1"/>
      <c r="IZL95" s="1"/>
      <c r="IZM95" s="1"/>
      <c r="IZN95" s="1"/>
      <c r="IZO95" s="1"/>
      <c r="IZP95" s="1"/>
      <c r="IZQ95" s="1"/>
      <c r="IZR95" s="1"/>
      <c r="IZS95" s="1"/>
      <c r="IZT95" s="1"/>
      <c r="IZU95" s="1"/>
      <c r="IZV95" s="1"/>
      <c r="IZW95" s="1"/>
      <c r="IZX95" s="1"/>
      <c r="IZY95" s="1"/>
      <c r="IZZ95" s="1"/>
      <c r="JAA95" s="1"/>
      <c r="JAB95" s="1"/>
      <c r="JAC95" s="1"/>
      <c r="JAD95" s="1"/>
      <c r="JAE95" s="1"/>
      <c r="JAF95" s="1"/>
      <c r="JAG95" s="1"/>
      <c r="JAH95" s="1"/>
      <c r="JAI95" s="1"/>
      <c r="JAJ95" s="1"/>
      <c r="JAK95" s="1"/>
      <c r="JAL95" s="1"/>
      <c r="JAM95" s="1"/>
      <c r="JAN95" s="1"/>
      <c r="JAO95" s="1"/>
      <c r="JAP95" s="1"/>
      <c r="JAQ95" s="1"/>
      <c r="JAR95" s="1"/>
      <c r="JAS95" s="1"/>
      <c r="JAT95" s="1"/>
      <c r="JAU95" s="1"/>
      <c r="JAV95" s="1"/>
      <c r="JAW95" s="1"/>
      <c r="JAX95" s="1"/>
      <c r="JAY95" s="1"/>
      <c r="JAZ95" s="1"/>
      <c r="JBA95" s="1"/>
      <c r="JBB95" s="1"/>
      <c r="JBC95" s="1"/>
      <c r="JBD95" s="1"/>
      <c r="JBE95" s="1"/>
      <c r="JBF95" s="1"/>
      <c r="JBG95" s="1"/>
      <c r="JBH95" s="1"/>
      <c r="JBI95" s="1"/>
      <c r="JBJ95" s="1"/>
      <c r="JBK95" s="1"/>
      <c r="JBL95" s="1"/>
      <c r="JBM95" s="1"/>
      <c r="JBN95" s="1"/>
      <c r="JBO95" s="1"/>
      <c r="JBP95" s="1"/>
      <c r="JBQ95" s="1"/>
      <c r="JBR95" s="1"/>
      <c r="JBS95" s="1"/>
      <c r="JBT95" s="1"/>
      <c r="JBU95" s="1"/>
      <c r="JBV95" s="1"/>
      <c r="JBW95" s="1"/>
      <c r="JBX95" s="1"/>
      <c r="JBY95" s="1"/>
      <c r="JBZ95" s="1"/>
      <c r="JCA95" s="1"/>
      <c r="JCB95" s="1"/>
      <c r="JCC95" s="1"/>
      <c r="JCD95" s="1"/>
      <c r="JCE95" s="1"/>
      <c r="JCF95" s="1"/>
      <c r="JCG95" s="1"/>
      <c r="JCH95" s="1"/>
      <c r="JCI95" s="1"/>
      <c r="JCJ95" s="1"/>
      <c r="JCK95" s="1"/>
      <c r="JCL95" s="1"/>
      <c r="JCM95" s="1"/>
      <c r="JCN95" s="1"/>
      <c r="JCO95" s="1"/>
      <c r="JCP95" s="1"/>
      <c r="JCQ95" s="1"/>
      <c r="JCR95" s="1"/>
      <c r="JCS95" s="1"/>
      <c r="JCT95" s="1"/>
      <c r="JCU95" s="1"/>
      <c r="JCV95" s="1"/>
      <c r="JCW95" s="1"/>
      <c r="JCX95" s="1"/>
      <c r="JCY95" s="1"/>
      <c r="JCZ95" s="1"/>
      <c r="JDA95" s="1"/>
      <c r="JDB95" s="1"/>
      <c r="JDC95" s="1"/>
      <c r="JDD95" s="1"/>
      <c r="JDE95" s="1"/>
      <c r="JDF95" s="1"/>
      <c r="JDG95" s="1"/>
      <c r="JDH95" s="1"/>
      <c r="JDI95" s="1"/>
      <c r="JDJ95" s="1"/>
      <c r="JDK95" s="1"/>
      <c r="JDL95" s="1"/>
      <c r="JDM95" s="1"/>
      <c r="JDN95" s="1"/>
      <c r="JDO95" s="1"/>
      <c r="JDP95" s="1"/>
      <c r="JDQ95" s="1"/>
      <c r="JDR95" s="1"/>
      <c r="JDS95" s="1"/>
      <c r="JDT95" s="1"/>
      <c r="JDU95" s="1"/>
      <c r="JDV95" s="1"/>
      <c r="JDW95" s="1"/>
      <c r="JDX95" s="1"/>
      <c r="JDY95" s="1"/>
      <c r="JDZ95" s="1"/>
      <c r="JEA95" s="1"/>
      <c r="JEB95" s="1"/>
      <c r="JEC95" s="1"/>
      <c r="JED95" s="1"/>
      <c r="JEE95" s="1"/>
      <c r="JEF95" s="1"/>
      <c r="JEG95" s="1"/>
      <c r="JEH95" s="1"/>
      <c r="JEI95" s="1"/>
      <c r="JEJ95" s="1"/>
      <c r="JEK95" s="1"/>
      <c r="JEL95" s="1"/>
      <c r="JEM95" s="1"/>
      <c r="JEN95" s="1"/>
      <c r="JEO95" s="1"/>
      <c r="JEP95" s="1"/>
      <c r="JEQ95" s="1"/>
      <c r="JER95" s="1"/>
      <c r="JES95" s="1"/>
      <c r="JET95" s="1"/>
      <c r="JEU95" s="1"/>
      <c r="JEV95" s="1"/>
      <c r="JEW95" s="1"/>
      <c r="JEX95" s="1"/>
      <c r="JEY95" s="1"/>
      <c r="JEZ95" s="1"/>
      <c r="JFA95" s="1"/>
      <c r="JFB95" s="1"/>
      <c r="JFC95" s="1"/>
      <c r="JFD95" s="1"/>
      <c r="JFE95" s="1"/>
      <c r="JFF95" s="1"/>
      <c r="JFG95" s="1"/>
      <c r="JFH95" s="1"/>
      <c r="JFI95" s="1"/>
      <c r="JFJ95" s="1"/>
      <c r="JFK95" s="1"/>
      <c r="JFL95" s="1"/>
      <c r="JFM95" s="1"/>
      <c r="JFN95" s="1"/>
      <c r="JFO95" s="1"/>
      <c r="JFP95" s="1"/>
      <c r="JFQ95" s="1"/>
      <c r="JFR95" s="1"/>
      <c r="JFS95" s="1"/>
      <c r="JFT95" s="1"/>
      <c r="JFU95" s="1"/>
      <c r="JFV95" s="1"/>
      <c r="JFW95" s="1"/>
      <c r="JFX95" s="1"/>
      <c r="JFY95" s="1"/>
      <c r="JFZ95" s="1"/>
      <c r="JGA95" s="1"/>
      <c r="JGB95" s="1"/>
      <c r="JGC95" s="1"/>
      <c r="JGD95" s="1"/>
      <c r="JGE95" s="1"/>
      <c r="JGF95" s="1"/>
      <c r="JGG95" s="1"/>
      <c r="JGH95" s="1"/>
      <c r="JGI95" s="1"/>
      <c r="JGJ95" s="1"/>
      <c r="JGK95" s="1"/>
      <c r="JGL95" s="1"/>
      <c r="JGM95" s="1"/>
      <c r="JGN95" s="1"/>
      <c r="JGO95" s="1"/>
      <c r="JGP95" s="1"/>
      <c r="JGQ95" s="1"/>
      <c r="JGR95" s="1"/>
      <c r="JGS95" s="1"/>
      <c r="JGT95" s="1"/>
      <c r="JGU95" s="1"/>
      <c r="JGV95" s="1"/>
      <c r="JGW95" s="1"/>
      <c r="JGX95" s="1"/>
      <c r="JGY95" s="1"/>
      <c r="JGZ95" s="1"/>
      <c r="JHA95" s="1"/>
      <c r="JHB95" s="1"/>
      <c r="JHC95" s="1"/>
      <c r="JHD95" s="1"/>
      <c r="JHE95" s="1"/>
      <c r="JHF95" s="1"/>
      <c r="JHG95" s="1"/>
      <c r="JHH95" s="1"/>
      <c r="JHI95" s="1"/>
      <c r="JHJ95" s="1"/>
      <c r="JHK95" s="1"/>
      <c r="JHL95" s="1"/>
      <c r="JHM95" s="1"/>
      <c r="JHN95" s="1"/>
      <c r="JHO95" s="1"/>
      <c r="JHP95" s="1"/>
      <c r="JHQ95" s="1"/>
      <c r="JHR95" s="1"/>
      <c r="JHS95" s="1"/>
      <c r="JHT95" s="1"/>
      <c r="JHU95" s="1"/>
      <c r="JHV95" s="1"/>
      <c r="JHW95" s="1"/>
      <c r="JHX95" s="1"/>
      <c r="JHY95" s="1"/>
      <c r="JHZ95" s="1"/>
      <c r="JIA95" s="1"/>
      <c r="JIB95" s="1"/>
      <c r="JIC95" s="1"/>
      <c r="JID95" s="1"/>
      <c r="JIE95" s="1"/>
      <c r="JIF95" s="1"/>
      <c r="JIG95" s="1"/>
      <c r="JIH95" s="1"/>
      <c r="JII95" s="1"/>
      <c r="JIJ95" s="1"/>
      <c r="JIK95" s="1"/>
      <c r="JIL95" s="1"/>
      <c r="JIM95" s="1"/>
      <c r="JIN95" s="1"/>
      <c r="JIO95" s="1"/>
      <c r="JIP95" s="1"/>
      <c r="JIQ95" s="1"/>
      <c r="JIR95" s="1"/>
      <c r="JIS95" s="1"/>
      <c r="JIT95" s="1"/>
      <c r="JIU95" s="1"/>
      <c r="JIV95" s="1"/>
      <c r="JIW95" s="1"/>
      <c r="JIX95" s="1"/>
      <c r="JIY95" s="1"/>
      <c r="JIZ95" s="1"/>
      <c r="JJA95" s="1"/>
      <c r="JJB95" s="1"/>
      <c r="JJC95" s="1"/>
      <c r="JJD95" s="1"/>
      <c r="JJE95" s="1"/>
      <c r="JJF95" s="1"/>
      <c r="JJG95" s="1"/>
      <c r="JJH95" s="1"/>
      <c r="JJI95" s="1"/>
      <c r="JJJ95" s="1"/>
      <c r="JJK95" s="1"/>
      <c r="JJL95" s="1"/>
      <c r="JJM95" s="1"/>
      <c r="JJN95" s="1"/>
      <c r="JJO95" s="1"/>
      <c r="JJP95" s="1"/>
      <c r="JJQ95" s="1"/>
      <c r="JJR95" s="1"/>
      <c r="JJS95" s="1"/>
      <c r="JJT95" s="1"/>
      <c r="JJU95" s="1"/>
      <c r="JJV95" s="1"/>
      <c r="JJW95" s="1"/>
      <c r="JJX95" s="1"/>
      <c r="JJY95" s="1"/>
      <c r="JJZ95" s="1"/>
      <c r="JKA95" s="1"/>
      <c r="JKB95" s="1"/>
      <c r="JKC95" s="1"/>
      <c r="JKD95" s="1"/>
      <c r="JKE95" s="1"/>
      <c r="JKF95" s="1"/>
      <c r="JKG95" s="1"/>
      <c r="JKH95" s="1"/>
      <c r="JKI95" s="1"/>
      <c r="JKJ95" s="1"/>
      <c r="JKK95" s="1"/>
      <c r="JKL95" s="1"/>
      <c r="JKM95" s="1"/>
      <c r="JKN95" s="1"/>
      <c r="JKO95" s="1"/>
      <c r="JKP95" s="1"/>
      <c r="JKQ95" s="1"/>
      <c r="JKR95" s="1"/>
      <c r="JKS95" s="1"/>
      <c r="JKT95" s="1"/>
      <c r="JKU95" s="1"/>
      <c r="JKV95" s="1"/>
      <c r="JKW95" s="1"/>
      <c r="JKX95" s="1"/>
      <c r="JKY95" s="1"/>
      <c r="JKZ95" s="1"/>
      <c r="JLA95" s="1"/>
      <c r="JLB95" s="1"/>
      <c r="JLC95" s="1"/>
      <c r="JLD95" s="1"/>
      <c r="JLE95" s="1"/>
      <c r="JLF95" s="1"/>
      <c r="JLG95" s="1"/>
      <c r="JLH95" s="1"/>
      <c r="JLI95" s="1"/>
      <c r="JLJ95" s="1"/>
      <c r="JLK95" s="1"/>
      <c r="JLL95" s="1"/>
      <c r="JLM95" s="1"/>
      <c r="JLN95" s="1"/>
      <c r="JLO95" s="1"/>
      <c r="JLP95" s="1"/>
      <c r="JLQ95" s="1"/>
      <c r="JLR95" s="1"/>
      <c r="JLS95" s="1"/>
      <c r="JLT95" s="1"/>
      <c r="JLU95" s="1"/>
      <c r="JLV95" s="1"/>
      <c r="JLW95" s="1"/>
      <c r="JLX95" s="1"/>
      <c r="JLY95" s="1"/>
      <c r="JLZ95" s="1"/>
      <c r="JMA95" s="1"/>
      <c r="JMB95" s="1"/>
      <c r="JMC95" s="1"/>
      <c r="JMD95" s="1"/>
      <c r="JME95" s="1"/>
      <c r="JMF95" s="1"/>
      <c r="JMG95" s="1"/>
      <c r="JMH95" s="1"/>
      <c r="JMI95" s="1"/>
      <c r="JMJ95" s="1"/>
      <c r="JMK95" s="1"/>
      <c r="JML95" s="1"/>
      <c r="JMM95" s="1"/>
      <c r="JMN95" s="1"/>
      <c r="JMO95" s="1"/>
      <c r="JMP95" s="1"/>
      <c r="JMQ95" s="1"/>
      <c r="JMR95" s="1"/>
      <c r="JMS95" s="1"/>
      <c r="JMT95" s="1"/>
      <c r="JMU95" s="1"/>
      <c r="JMV95" s="1"/>
      <c r="JMW95" s="1"/>
      <c r="JMX95" s="1"/>
      <c r="JMY95" s="1"/>
      <c r="JMZ95" s="1"/>
      <c r="JNA95" s="1"/>
      <c r="JNB95" s="1"/>
      <c r="JNC95" s="1"/>
      <c r="JND95" s="1"/>
      <c r="JNE95" s="1"/>
      <c r="JNF95" s="1"/>
      <c r="JNG95" s="1"/>
      <c r="JNH95" s="1"/>
      <c r="JNI95" s="1"/>
      <c r="JNJ95" s="1"/>
      <c r="JNK95" s="1"/>
      <c r="JNL95" s="1"/>
      <c r="JNM95" s="1"/>
      <c r="JNN95" s="1"/>
      <c r="JNO95" s="1"/>
      <c r="JNP95" s="1"/>
      <c r="JNQ95" s="1"/>
      <c r="JNR95" s="1"/>
      <c r="JNS95" s="1"/>
      <c r="JNT95" s="1"/>
      <c r="JNU95" s="1"/>
      <c r="JNV95" s="1"/>
      <c r="JNW95" s="1"/>
      <c r="JNX95" s="1"/>
      <c r="JNY95" s="1"/>
      <c r="JNZ95" s="1"/>
      <c r="JOA95" s="1"/>
      <c r="JOB95" s="1"/>
      <c r="JOC95" s="1"/>
      <c r="JOD95" s="1"/>
      <c r="JOE95" s="1"/>
      <c r="JOF95" s="1"/>
      <c r="JOG95" s="1"/>
      <c r="JOH95" s="1"/>
      <c r="JOI95" s="1"/>
      <c r="JOJ95" s="1"/>
      <c r="JOK95" s="1"/>
      <c r="JOL95" s="1"/>
      <c r="JOM95" s="1"/>
      <c r="JON95" s="1"/>
      <c r="JOO95" s="1"/>
      <c r="JOP95" s="1"/>
      <c r="JOQ95" s="1"/>
      <c r="JOR95" s="1"/>
      <c r="JOS95" s="1"/>
      <c r="JOT95" s="1"/>
      <c r="JOU95" s="1"/>
      <c r="JOV95" s="1"/>
      <c r="JOW95" s="1"/>
      <c r="JOX95" s="1"/>
      <c r="JOY95" s="1"/>
      <c r="JOZ95" s="1"/>
      <c r="JPA95" s="1"/>
      <c r="JPB95" s="1"/>
      <c r="JPC95" s="1"/>
      <c r="JPD95" s="1"/>
      <c r="JPE95" s="1"/>
      <c r="JPF95" s="1"/>
      <c r="JPG95" s="1"/>
      <c r="JPH95" s="1"/>
      <c r="JPI95" s="1"/>
      <c r="JPJ95" s="1"/>
      <c r="JPK95" s="1"/>
      <c r="JPL95" s="1"/>
      <c r="JPM95" s="1"/>
      <c r="JPN95" s="1"/>
      <c r="JPO95" s="1"/>
      <c r="JPP95" s="1"/>
      <c r="JPQ95" s="1"/>
      <c r="JPR95" s="1"/>
      <c r="JPS95" s="1"/>
      <c r="JPT95" s="1"/>
      <c r="JPU95" s="1"/>
      <c r="JPV95" s="1"/>
      <c r="JPW95" s="1"/>
      <c r="JPX95" s="1"/>
      <c r="JPY95" s="1"/>
      <c r="JPZ95" s="1"/>
      <c r="JQA95" s="1"/>
      <c r="JQB95" s="1"/>
      <c r="JQC95" s="1"/>
      <c r="JQD95" s="1"/>
      <c r="JQE95" s="1"/>
      <c r="JQF95" s="1"/>
      <c r="JQG95" s="1"/>
      <c r="JQH95" s="1"/>
      <c r="JQI95" s="1"/>
      <c r="JQJ95" s="1"/>
      <c r="JQK95" s="1"/>
      <c r="JQL95" s="1"/>
      <c r="JQM95" s="1"/>
      <c r="JQN95" s="1"/>
      <c r="JQO95" s="1"/>
      <c r="JQP95" s="1"/>
      <c r="JQQ95" s="1"/>
      <c r="JQR95" s="1"/>
      <c r="JQS95" s="1"/>
      <c r="JQT95" s="1"/>
      <c r="JQU95" s="1"/>
      <c r="JQV95" s="1"/>
      <c r="JQW95" s="1"/>
      <c r="JQX95" s="1"/>
      <c r="JQY95" s="1"/>
      <c r="JQZ95" s="1"/>
      <c r="JRA95" s="1"/>
      <c r="JRB95" s="1"/>
      <c r="JRC95" s="1"/>
      <c r="JRD95" s="1"/>
      <c r="JRE95" s="1"/>
      <c r="JRF95" s="1"/>
      <c r="JRG95" s="1"/>
      <c r="JRH95" s="1"/>
      <c r="JRI95" s="1"/>
      <c r="JRJ95" s="1"/>
      <c r="JRK95" s="1"/>
      <c r="JRL95" s="1"/>
      <c r="JRM95" s="1"/>
      <c r="JRN95" s="1"/>
      <c r="JRO95" s="1"/>
      <c r="JRP95" s="1"/>
      <c r="JRQ95" s="1"/>
      <c r="JRR95" s="1"/>
      <c r="JRS95" s="1"/>
      <c r="JRT95" s="1"/>
      <c r="JRU95" s="1"/>
      <c r="JRV95" s="1"/>
      <c r="JRW95" s="1"/>
      <c r="JRX95" s="1"/>
      <c r="JRY95" s="1"/>
      <c r="JRZ95" s="1"/>
      <c r="JSA95" s="1"/>
      <c r="JSB95" s="1"/>
      <c r="JSC95" s="1"/>
      <c r="JSD95" s="1"/>
      <c r="JSE95" s="1"/>
      <c r="JSF95" s="1"/>
      <c r="JSG95" s="1"/>
      <c r="JSH95" s="1"/>
      <c r="JSI95" s="1"/>
      <c r="JSJ95" s="1"/>
      <c r="JSK95" s="1"/>
      <c r="JSL95" s="1"/>
      <c r="JSM95" s="1"/>
      <c r="JSN95" s="1"/>
      <c r="JSO95" s="1"/>
      <c r="JSP95" s="1"/>
      <c r="JSQ95" s="1"/>
      <c r="JSR95" s="1"/>
      <c r="JSS95" s="1"/>
      <c r="JST95" s="1"/>
      <c r="JSU95" s="1"/>
      <c r="JSV95" s="1"/>
      <c r="JSW95" s="1"/>
      <c r="JSX95" s="1"/>
      <c r="JSY95" s="1"/>
      <c r="JSZ95" s="1"/>
      <c r="JTA95" s="1"/>
      <c r="JTB95" s="1"/>
      <c r="JTC95" s="1"/>
      <c r="JTD95" s="1"/>
      <c r="JTE95" s="1"/>
      <c r="JTF95" s="1"/>
      <c r="JTG95" s="1"/>
      <c r="JTH95" s="1"/>
      <c r="JTI95" s="1"/>
      <c r="JTJ95" s="1"/>
      <c r="JTK95" s="1"/>
      <c r="JTL95" s="1"/>
      <c r="JTM95" s="1"/>
      <c r="JTN95" s="1"/>
      <c r="JTO95" s="1"/>
      <c r="JTP95" s="1"/>
      <c r="JTQ95" s="1"/>
      <c r="JTR95" s="1"/>
      <c r="JTS95" s="1"/>
      <c r="JTT95" s="1"/>
      <c r="JTU95" s="1"/>
      <c r="JTV95" s="1"/>
      <c r="JTW95" s="1"/>
      <c r="JTX95" s="1"/>
      <c r="JTY95" s="1"/>
      <c r="JTZ95" s="1"/>
      <c r="JUA95" s="1"/>
      <c r="JUB95" s="1"/>
      <c r="JUC95" s="1"/>
      <c r="JUD95" s="1"/>
      <c r="JUE95" s="1"/>
      <c r="JUF95" s="1"/>
      <c r="JUG95" s="1"/>
      <c r="JUH95" s="1"/>
      <c r="JUI95" s="1"/>
      <c r="JUJ95" s="1"/>
      <c r="JUK95" s="1"/>
      <c r="JUL95" s="1"/>
      <c r="JUM95" s="1"/>
      <c r="JUN95" s="1"/>
      <c r="JUO95" s="1"/>
      <c r="JUP95" s="1"/>
      <c r="JUQ95" s="1"/>
      <c r="JUR95" s="1"/>
      <c r="JUS95" s="1"/>
      <c r="JUT95" s="1"/>
      <c r="JUU95" s="1"/>
      <c r="JUV95" s="1"/>
      <c r="JUW95" s="1"/>
      <c r="JUX95" s="1"/>
      <c r="JUY95" s="1"/>
      <c r="JUZ95" s="1"/>
      <c r="JVA95" s="1"/>
      <c r="JVB95" s="1"/>
      <c r="JVC95" s="1"/>
      <c r="JVD95" s="1"/>
      <c r="JVE95" s="1"/>
      <c r="JVF95" s="1"/>
      <c r="JVG95" s="1"/>
      <c r="JVH95" s="1"/>
      <c r="JVI95" s="1"/>
      <c r="JVJ95" s="1"/>
      <c r="JVK95" s="1"/>
      <c r="JVL95" s="1"/>
      <c r="JVM95" s="1"/>
      <c r="JVN95" s="1"/>
      <c r="JVO95" s="1"/>
      <c r="JVP95" s="1"/>
      <c r="JVQ95" s="1"/>
      <c r="JVR95" s="1"/>
      <c r="JVS95" s="1"/>
      <c r="JVT95" s="1"/>
      <c r="JVU95" s="1"/>
      <c r="JVV95" s="1"/>
      <c r="JVW95" s="1"/>
      <c r="JVX95" s="1"/>
      <c r="JVY95" s="1"/>
      <c r="JVZ95" s="1"/>
      <c r="JWA95" s="1"/>
      <c r="JWB95" s="1"/>
      <c r="JWC95" s="1"/>
      <c r="JWD95" s="1"/>
      <c r="JWE95" s="1"/>
      <c r="JWF95" s="1"/>
      <c r="JWG95" s="1"/>
      <c r="JWH95" s="1"/>
      <c r="JWI95" s="1"/>
      <c r="JWJ95" s="1"/>
      <c r="JWK95" s="1"/>
      <c r="JWL95" s="1"/>
      <c r="JWM95" s="1"/>
      <c r="JWN95" s="1"/>
      <c r="JWO95" s="1"/>
      <c r="JWP95" s="1"/>
      <c r="JWQ95" s="1"/>
      <c r="JWR95" s="1"/>
      <c r="JWS95" s="1"/>
      <c r="JWT95" s="1"/>
      <c r="JWU95" s="1"/>
      <c r="JWV95" s="1"/>
      <c r="JWW95" s="1"/>
      <c r="JWX95" s="1"/>
      <c r="JWY95" s="1"/>
      <c r="JWZ95" s="1"/>
      <c r="JXA95" s="1"/>
      <c r="JXB95" s="1"/>
      <c r="JXC95" s="1"/>
      <c r="JXD95" s="1"/>
      <c r="JXE95" s="1"/>
      <c r="JXF95" s="1"/>
      <c r="JXG95" s="1"/>
      <c r="JXH95" s="1"/>
      <c r="JXI95" s="1"/>
      <c r="JXJ95" s="1"/>
      <c r="JXK95" s="1"/>
      <c r="JXL95" s="1"/>
      <c r="JXM95" s="1"/>
      <c r="JXN95" s="1"/>
      <c r="JXO95" s="1"/>
      <c r="JXP95" s="1"/>
      <c r="JXQ95" s="1"/>
      <c r="JXR95" s="1"/>
      <c r="JXS95" s="1"/>
      <c r="JXT95" s="1"/>
      <c r="JXU95" s="1"/>
      <c r="JXV95" s="1"/>
      <c r="JXW95" s="1"/>
      <c r="JXX95" s="1"/>
      <c r="JXY95" s="1"/>
      <c r="JXZ95" s="1"/>
      <c r="JYA95" s="1"/>
      <c r="JYB95" s="1"/>
      <c r="JYC95" s="1"/>
      <c r="JYD95" s="1"/>
      <c r="JYE95" s="1"/>
      <c r="JYF95" s="1"/>
      <c r="JYG95" s="1"/>
      <c r="JYH95" s="1"/>
      <c r="JYI95" s="1"/>
      <c r="JYJ95" s="1"/>
      <c r="JYK95" s="1"/>
      <c r="JYL95" s="1"/>
      <c r="JYM95" s="1"/>
      <c r="JYN95" s="1"/>
      <c r="JYO95" s="1"/>
      <c r="JYP95" s="1"/>
      <c r="JYQ95" s="1"/>
      <c r="JYR95" s="1"/>
      <c r="JYS95" s="1"/>
      <c r="JYT95" s="1"/>
      <c r="JYU95" s="1"/>
      <c r="JYV95" s="1"/>
      <c r="JYW95" s="1"/>
      <c r="JYX95" s="1"/>
      <c r="JYY95" s="1"/>
      <c r="JYZ95" s="1"/>
      <c r="JZA95" s="1"/>
      <c r="JZB95" s="1"/>
      <c r="JZC95" s="1"/>
      <c r="JZD95" s="1"/>
      <c r="JZE95" s="1"/>
      <c r="JZF95" s="1"/>
      <c r="JZG95" s="1"/>
      <c r="JZH95" s="1"/>
      <c r="JZI95" s="1"/>
      <c r="JZJ95" s="1"/>
      <c r="JZK95" s="1"/>
      <c r="JZL95" s="1"/>
      <c r="JZM95" s="1"/>
      <c r="JZN95" s="1"/>
      <c r="JZO95" s="1"/>
      <c r="JZP95" s="1"/>
      <c r="JZQ95" s="1"/>
      <c r="JZR95" s="1"/>
      <c r="JZS95" s="1"/>
      <c r="JZT95" s="1"/>
      <c r="JZU95" s="1"/>
      <c r="JZV95" s="1"/>
      <c r="JZW95" s="1"/>
      <c r="JZX95" s="1"/>
      <c r="JZY95" s="1"/>
      <c r="JZZ95" s="1"/>
      <c r="KAA95" s="1"/>
      <c r="KAB95" s="1"/>
      <c r="KAC95" s="1"/>
      <c r="KAD95" s="1"/>
      <c r="KAE95" s="1"/>
      <c r="KAF95" s="1"/>
      <c r="KAG95" s="1"/>
      <c r="KAH95" s="1"/>
      <c r="KAI95" s="1"/>
      <c r="KAJ95" s="1"/>
      <c r="KAK95" s="1"/>
      <c r="KAL95" s="1"/>
      <c r="KAM95" s="1"/>
      <c r="KAN95" s="1"/>
      <c r="KAO95" s="1"/>
      <c r="KAP95" s="1"/>
      <c r="KAQ95" s="1"/>
      <c r="KAR95" s="1"/>
      <c r="KAS95" s="1"/>
      <c r="KAT95" s="1"/>
      <c r="KAU95" s="1"/>
      <c r="KAV95" s="1"/>
      <c r="KAW95" s="1"/>
      <c r="KAX95" s="1"/>
      <c r="KAY95" s="1"/>
      <c r="KAZ95" s="1"/>
      <c r="KBA95" s="1"/>
      <c r="KBB95" s="1"/>
      <c r="KBC95" s="1"/>
      <c r="KBD95" s="1"/>
      <c r="KBE95" s="1"/>
      <c r="KBF95" s="1"/>
      <c r="KBG95" s="1"/>
      <c r="KBH95" s="1"/>
      <c r="KBI95" s="1"/>
      <c r="KBJ95" s="1"/>
      <c r="KBK95" s="1"/>
      <c r="KBL95" s="1"/>
      <c r="KBM95" s="1"/>
      <c r="KBN95" s="1"/>
      <c r="KBO95" s="1"/>
      <c r="KBP95" s="1"/>
      <c r="KBQ95" s="1"/>
      <c r="KBR95" s="1"/>
      <c r="KBS95" s="1"/>
      <c r="KBT95" s="1"/>
      <c r="KBU95" s="1"/>
      <c r="KBV95" s="1"/>
      <c r="KBW95" s="1"/>
      <c r="KBX95" s="1"/>
      <c r="KBY95" s="1"/>
      <c r="KBZ95" s="1"/>
      <c r="KCA95" s="1"/>
      <c r="KCB95" s="1"/>
      <c r="KCC95" s="1"/>
      <c r="KCD95" s="1"/>
      <c r="KCE95" s="1"/>
      <c r="KCF95" s="1"/>
      <c r="KCG95" s="1"/>
      <c r="KCH95" s="1"/>
      <c r="KCI95" s="1"/>
      <c r="KCJ95" s="1"/>
      <c r="KCK95" s="1"/>
      <c r="KCL95" s="1"/>
      <c r="KCM95" s="1"/>
      <c r="KCN95" s="1"/>
      <c r="KCO95" s="1"/>
      <c r="KCP95" s="1"/>
      <c r="KCQ95" s="1"/>
      <c r="KCR95" s="1"/>
      <c r="KCS95" s="1"/>
      <c r="KCT95" s="1"/>
      <c r="KCU95" s="1"/>
      <c r="KCV95" s="1"/>
      <c r="KCW95" s="1"/>
      <c r="KCX95" s="1"/>
      <c r="KCY95" s="1"/>
      <c r="KCZ95" s="1"/>
      <c r="KDA95" s="1"/>
      <c r="KDB95" s="1"/>
      <c r="KDC95" s="1"/>
      <c r="KDD95" s="1"/>
      <c r="KDE95" s="1"/>
      <c r="KDF95" s="1"/>
      <c r="KDG95" s="1"/>
      <c r="KDH95" s="1"/>
      <c r="KDI95" s="1"/>
      <c r="KDJ95" s="1"/>
      <c r="KDK95" s="1"/>
      <c r="KDL95" s="1"/>
      <c r="KDM95" s="1"/>
      <c r="KDN95" s="1"/>
      <c r="KDO95" s="1"/>
      <c r="KDP95" s="1"/>
      <c r="KDQ95" s="1"/>
      <c r="KDR95" s="1"/>
      <c r="KDS95" s="1"/>
      <c r="KDT95" s="1"/>
      <c r="KDU95" s="1"/>
      <c r="KDV95" s="1"/>
      <c r="KDW95" s="1"/>
      <c r="KDX95" s="1"/>
      <c r="KDY95" s="1"/>
      <c r="KDZ95" s="1"/>
      <c r="KEA95" s="1"/>
      <c r="KEB95" s="1"/>
      <c r="KEC95" s="1"/>
      <c r="KED95" s="1"/>
      <c r="KEE95" s="1"/>
      <c r="KEF95" s="1"/>
      <c r="KEG95" s="1"/>
      <c r="KEH95" s="1"/>
      <c r="KEI95" s="1"/>
      <c r="KEJ95" s="1"/>
      <c r="KEK95" s="1"/>
      <c r="KEL95" s="1"/>
      <c r="KEM95" s="1"/>
      <c r="KEN95" s="1"/>
      <c r="KEO95" s="1"/>
      <c r="KEP95" s="1"/>
      <c r="KEQ95" s="1"/>
      <c r="KER95" s="1"/>
      <c r="KES95" s="1"/>
      <c r="KET95" s="1"/>
      <c r="KEU95" s="1"/>
      <c r="KEV95" s="1"/>
      <c r="KEW95" s="1"/>
      <c r="KEX95" s="1"/>
      <c r="KEY95" s="1"/>
      <c r="KEZ95" s="1"/>
      <c r="KFA95" s="1"/>
      <c r="KFB95" s="1"/>
      <c r="KFC95" s="1"/>
      <c r="KFD95" s="1"/>
      <c r="KFE95" s="1"/>
      <c r="KFF95" s="1"/>
      <c r="KFG95" s="1"/>
      <c r="KFH95" s="1"/>
      <c r="KFI95" s="1"/>
      <c r="KFJ95" s="1"/>
      <c r="KFK95" s="1"/>
      <c r="KFL95" s="1"/>
      <c r="KFM95" s="1"/>
      <c r="KFN95" s="1"/>
      <c r="KFO95" s="1"/>
      <c r="KFP95" s="1"/>
      <c r="KFQ95" s="1"/>
      <c r="KFR95" s="1"/>
      <c r="KFS95" s="1"/>
      <c r="KFT95" s="1"/>
      <c r="KFU95" s="1"/>
      <c r="KFV95" s="1"/>
      <c r="KFW95" s="1"/>
      <c r="KFX95" s="1"/>
      <c r="KFY95" s="1"/>
      <c r="KFZ95" s="1"/>
      <c r="KGA95" s="1"/>
      <c r="KGB95" s="1"/>
      <c r="KGC95" s="1"/>
      <c r="KGD95" s="1"/>
      <c r="KGE95" s="1"/>
      <c r="KGF95" s="1"/>
      <c r="KGG95" s="1"/>
      <c r="KGH95" s="1"/>
      <c r="KGI95" s="1"/>
      <c r="KGJ95" s="1"/>
      <c r="KGK95" s="1"/>
      <c r="KGL95" s="1"/>
      <c r="KGM95" s="1"/>
      <c r="KGN95" s="1"/>
      <c r="KGO95" s="1"/>
      <c r="KGP95" s="1"/>
      <c r="KGQ95" s="1"/>
      <c r="KGR95" s="1"/>
      <c r="KGS95" s="1"/>
      <c r="KGT95" s="1"/>
      <c r="KGU95" s="1"/>
      <c r="KGV95" s="1"/>
      <c r="KGW95" s="1"/>
      <c r="KGX95" s="1"/>
      <c r="KGY95" s="1"/>
      <c r="KGZ95" s="1"/>
      <c r="KHA95" s="1"/>
      <c r="KHB95" s="1"/>
      <c r="KHC95" s="1"/>
      <c r="KHD95" s="1"/>
      <c r="KHE95" s="1"/>
      <c r="KHF95" s="1"/>
      <c r="KHG95" s="1"/>
      <c r="KHH95" s="1"/>
      <c r="KHI95" s="1"/>
      <c r="KHJ95" s="1"/>
      <c r="KHK95" s="1"/>
      <c r="KHL95" s="1"/>
      <c r="KHM95" s="1"/>
      <c r="KHN95" s="1"/>
      <c r="KHO95" s="1"/>
      <c r="KHP95" s="1"/>
      <c r="KHQ95" s="1"/>
      <c r="KHR95" s="1"/>
      <c r="KHS95" s="1"/>
      <c r="KHT95" s="1"/>
      <c r="KHU95" s="1"/>
      <c r="KHV95" s="1"/>
      <c r="KHW95" s="1"/>
      <c r="KHX95" s="1"/>
      <c r="KHY95" s="1"/>
      <c r="KHZ95" s="1"/>
      <c r="KIA95" s="1"/>
      <c r="KIB95" s="1"/>
      <c r="KIC95" s="1"/>
      <c r="KID95" s="1"/>
      <c r="KIE95" s="1"/>
      <c r="KIF95" s="1"/>
      <c r="KIG95" s="1"/>
      <c r="KIH95" s="1"/>
      <c r="KII95" s="1"/>
      <c r="KIJ95" s="1"/>
      <c r="KIK95" s="1"/>
      <c r="KIL95" s="1"/>
      <c r="KIM95" s="1"/>
      <c r="KIN95" s="1"/>
      <c r="KIO95" s="1"/>
      <c r="KIP95" s="1"/>
      <c r="KIQ95" s="1"/>
      <c r="KIR95" s="1"/>
      <c r="KIS95" s="1"/>
      <c r="KIT95" s="1"/>
      <c r="KIU95" s="1"/>
      <c r="KIV95" s="1"/>
      <c r="KIW95" s="1"/>
      <c r="KIX95" s="1"/>
      <c r="KIY95" s="1"/>
      <c r="KIZ95" s="1"/>
      <c r="KJA95" s="1"/>
      <c r="KJB95" s="1"/>
      <c r="KJC95" s="1"/>
      <c r="KJD95" s="1"/>
      <c r="KJE95" s="1"/>
      <c r="KJF95" s="1"/>
      <c r="KJG95" s="1"/>
      <c r="KJH95" s="1"/>
      <c r="KJI95" s="1"/>
      <c r="KJJ95" s="1"/>
      <c r="KJK95" s="1"/>
      <c r="KJL95" s="1"/>
      <c r="KJM95" s="1"/>
      <c r="KJN95" s="1"/>
      <c r="KJO95" s="1"/>
      <c r="KJP95" s="1"/>
      <c r="KJQ95" s="1"/>
      <c r="KJR95" s="1"/>
      <c r="KJS95" s="1"/>
      <c r="KJT95" s="1"/>
      <c r="KJU95" s="1"/>
      <c r="KJV95" s="1"/>
      <c r="KJW95" s="1"/>
      <c r="KJX95" s="1"/>
      <c r="KJY95" s="1"/>
      <c r="KJZ95" s="1"/>
      <c r="KKA95" s="1"/>
      <c r="KKB95" s="1"/>
      <c r="KKC95" s="1"/>
      <c r="KKD95" s="1"/>
      <c r="KKE95" s="1"/>
      <c r="KKF95" s="1"/>
      <c r="KKG95" s="1"/>
      <c r="KKH95" s="1"/>
      <c r="KKI95" s="1"/>
      <c r="KKJ95" s="1"/>
      <c r="KKK95" s="1"/>
      <c r="KKL95" s="1"/>
      <c r="KKM95" s="1"/>
      <c r="KKN95" s="1"/>
      <c r="KKO95" s="1"/>
      <c r="KKP95" s="1"/>
      <c r="KKQ95" s="1"/>
      <c r="KKR95" s="1"/>
      <c r="KKS95" s="1"/>
      <c r="KKT95" s="1"/>
      <c r="KKU95" s="1"/>
      <c r="KKV95" s="1"/>
      <c r="KKW95" s="1"/>
      <c r="KKX95" s="1"/>
      <c r="KKY95" s="1"/>
      <c r="KKZ95" s="1"/>
      <c r="KLA95" s="1"/>
      <c r="KLB95" s="1"/>
      <c r="KLC95" s="1"/>
      <c r="KLD95" s="1"/>
      <c r="KLE95" s="1"/>
      <c r="KLF95" s="1"/>
      <c r="KLG95" s="1"/>
      <c r="KLH95" s="1"/>
      <c r="KLI95" s="1"/>
      <c r="KLJ95" s="1"/>
      <c r="KLK95" s="1"/>
      <c r="KLL95" s="1"/>
      <c r="KLM95" s="1"/>
      <c r="KLN95" s="1"/>
      <c r="KLO95" s="1"/>
      <c r="KLP95" s="1"/>
      <c r="KLQ95" s="1"/>
      <c r="KLR95" s="1"/>
      <c r="KLS95" s="1"/>
      <c r="KLT95" s="1"/>
      <c r="KLU95" s="1"/>
      <c r="KLV95" s="1"/>
      <c r="KLW95" s="1"/>
      <c r="KLX95" s="1"/>
      <c r="KLY95" s="1"/>
      <c r="KLZ95" s="1"/>
      <c r="KMA95" s="1"/>
      <c r="KMB95" s="1"/>
      <c r="KMC95" s="1"/>
      <c r="KMD95" s="1"/>
      <c r="KME95" s="1"/>
      <c r="KMF95" s="1"/>
      <c r="KMG95" s="1"/>
      <c r="KMH95" s="1"/>
      <c r="KMI95" s="1"/>
      <c r="KMJ95" s="1"/>
      <c r="KMK95" s="1"/>
      <c r="KML95" s="1"/>
      <c r="KMM95" s="1"/>
      <c r="KMN95" s="1"/>
      <c r="KMO95" s="1"/>
      <c r="KMP95" s="1"/>
      <c r="KMQ95" s="1"/>
      <c r="KMR95" s="1"/>
      <c r="KMS95" s="1"/>
      <c r="KMT95" s="1"/>
      <c r="KMU95" s="1"/>
      <c r="KMV95" s="1"/>
      <c r="KMW95" s="1"/>
      <c r="KMX95" s="1"/>
      <c r="KMY95" s="1"/>
      <c r="KMZ95" s="1"/>
      <c r="KNA95" s="1"/>
      <c r="KNB95" s="1"/>
      <c r="KNC95" s="1"/>
      <c r="KND95" s="1"/>
      <c r="KNE95" s="1"/>
      <c r="KNF95" s="1"/>
      <c r="KNG95" s="1"/>
      <c r="KNH95" s="1"/>
      <c r="KNI95" s="1"/>
      <c r="KNJ95" s="1"/>
      <c r="KNK95" s="1"/>
      <c r="KNL95" s="1"/>
      <c r="KNM95" s="1"/>
      <c r="KNN95" s="1"/>
      <c r="KNO95" s="1"/>
      <c r="KNP95" s="1"/>
      <c r="KNQ95" s="1"/>
      <c r="KNR95" s="1"/>
      <c r="KNS95" s="1"/>
      <c r="KNT95" s="1"/>
      <c r="KNU95" s="1"/>
      <c r="KNV95" s="1"/>
      <c r="KNW95" s="1"/>
      <c r="KNX95" s="1"/>
      <c r="KNY95" s="1"/>
      <c r="KNZ95" s="1"/>
      <c r="KOA95" s="1"/>
      <c r="KOB95" s="1"/>
      <c r="KOC95" s="1"/>
      <c r="KOD95" s="1"/>
      <c r="KOE95" s="1"/>
      <c r="KOF95" s="1"/>
      <c r="KOG95" s="1"/>
      <c r="KOH95" s="1"/>
      <c r="KOI95" s="1"/>
      <c r="KOJ95" s="1"/>
      <c r="KOK95" s="1"/>
      <c r="KOL95" s="1"/>
      <c r="KOM95" s="1"/>
      <c r="KON95" s="1"/>
      <c r="KOO95" s="1"/>
      <c r="KOP95" s="1"/>
      <c r="KOQ95" s="1"/>
      <c r="KOR95" s="1"/>
      <c r="KOS95" s="1"/>
      <c r="KOT95" s="1"/>
      <c r="KOU95" s="1"/>
      <c r="KOV95" s="1"/>
      <c r="KOW95" s="1"/>
      <c r="KOX95" s="1"/>
      <c r="KOY95" s="1"/>
      <c r="KOZ95" s="1"/>
      <c r="KPA95" s="1"/>
      <c r="KPB95" s="1"/>
      <c r="KPC95" s="1"/>
      <c r="KPD95" s="1"/>
      <c r="KPE95" s="1"/>
      <c r="KPF95" s="1"/>
      <c r="KPG95" s="1"/>
      <c r="KPH95" s="1"/>
      <c r="KPI95" s="1"/>
      <c r="KPJ95" s="1"/>
      <c r="KPK95" s="1"/>
      <c r="KPL95" s="1"/>
      <c r="KPM95" s="1"/>
      <c r="KPN95" s="1"/>
      <c r="KPO95" s="1"/>
      <c r="KPP95" s="1"/>
      <c r="KPQ95" s="1"/>
      <c r="KPR95" s="1"/>
      <c r="KPS95" s="1"/>
      <c r="KPT95" s="1"/>
      <c r="KPU95" s="1"/>
      <c r="KPV95" s="1"/>
      <c r="KPW95" s="1"/>
      <c r="KPX95" s="1"/>
      <c r="KPY95" s="1"/>
      <c r="KPZ95" s="1"/>
      <c r="KQA95" s="1"/>
      <c r="KQB95" s="1"/>
      <c r="KQC95" s="1"/>
      <c r="KQD95" s="1"/>
      <c r="KQE95" s="1"/>
      <c r="KQF95" s="1"/>
      <c r="KQG95" s="1"/>
      <c r="KQH95" s="1"/>
      <c r="KQI95" s="1"/>
      <c r="KQJ95" s="1"/>
      <c r="KQK95" s="1"/>
      <c r="KQL95" s="1"/>
      <c r="KQM95" s="1"/>
      <c r="KQN95" s="1"/>
      <c r="KQO95" s="1"/>
      <c r="KQP95" s="1"/>
      <c r="KQQ95" s="1"/>
      <c r="KQR95" s="1"/>
      <c r="KQS95" s="1"/>
      <c r="KQT95" s="1"/>
      <c r="KQU95" s="1"/>
      <c r="KQV95" s="1"/>
      <c r="KQW95" s="1"/>
      <c r="KQX95" s="1"/>
      <c r="KQY95" s="1"/>
      <c r="KQZ95" s="1"/>
      <c r="KRA95" s="1"/>
      <c r="KRB95" s="1"/>
      <c r="KRC95" s="1"/>
      <c r="KRD95" s="1"/>
      <c r="KRE95" s="1"/>
      <c r="KRF95" s="1"/>
      <c r="KRG95" s="1"/>
      <c r="KRH95" s="1"/>
      <c r="KRI95" s="1"/>
      <c r="KRJ95" s="1"/>
      <c r="KRK95" s="1"/>
      <c r="KRL95" s="1"/>
      <c r="KRM95" s="1"/>
      <c r="KRN95" s="1"/>
      <c r="KRO95" s="1"/>
      <c r="KRP95" s="1"/>
      <c r="KRQ95" s="1"/>
      <c r="KRR95" s="1"/>
      <c r="KRS95" s="1"/>
      <c r="KRT95" s="1"/>
      <c r="KRU95" s="1"/>
      <c r="KRV95" s="1"/>
      <c r="KRW95" s="1"/>
      <c r="KRX95" s="1"/>
      <c r="KRY95" s="1"/>
      <c r="KRZ95" s="1"/>
      <c r="KSA95" s="1"/>
      <c r="KSB95" s="1"/>
      <c r="KSC95" s="1"/>
      <c r="KSD95" s="1"/>
      <c r="KSE95" s="1"/>
      <c r="KSF95" s="1"/>
      <c r="KSG95" s="1"/>
      <c r="KSH95" s="1"/>
      <c r="KSI95" s="1"/>
      <c r="KSJ95" s="1"/>
      <c r="KSK95" s="1"/>
      <c r="KSL95" s="1"/>
      <c r="KSM95" s="1"/>
      <c r="KSN95" s="1"/>
      <c r="KSO95" s="1"/>
      <c r="KSP95" s="1"/>
      <c r="KSQ95" s="1"/>
      <c r="KSR95" s="1"/>
      <c r="KSS95" s="1"/>
      <c r="KST95" s="1"/>
      <c r="KSU95" s="1"/>
      <c r="KSV95" s="1"/>
      <c r="KSW95" s="1"/>
      <c r="KSX95" s="1"/>
      <c r="KSY95" s="1"/>
      <c r="KSZ95" s="1"/>
      <c r="KTA95" s="1"/>
      <c r="KTB95" s="1"/>
      <c r="KTC95" s="1"/>
      <c r="KTD95" s="1"/>
      <c r="KTE95" s="1"/>
      <c r="KTF95" s="1"/>
      <c r="KTG95" s="1"/>
      <c r="KTH95" s="1"/>
      <c r="KTI95" s="1"/>
      <c r="KTJ95" s="1"/>
      <c r="KTK95" s="1"/>
      <c r="KTL95" s="1"/>
      <c r="KTM95" s="1"/>
      <c r="KTN95" s="1"/>
      <c r="KTO95" s="1"/>
      <c r="KTP95" s="1"/>
      <c r="KTQ95" s="1"/>
      <c r="KTR95" s="1"/>
      <c r="KTS95" s="1"/>
      <c r="KTT95" s="1"/>
      <c r="KTU95" s="1"/>
      <c r="KTV95" s="1"/>
      <c r="KTW95" s="1"/>
      <c r="KTX95" s="1"/>
      <c r="KTY95" s="1"/>
      <c r="KTZ95" s="1"/>
      <c r="KUA95" s="1"/>
      <c r="KUB95" s="1"/>
      <c r="KUC95" s="1"/>
      <c r="KUD95" s="1"/>
      <c r="KUE95" s="1"/>
      <c r="KUF95" s="1"/>
      <c r="KUG95" s="1"/>
      <c r="KUH95" s="1"/>
      <c r="KUI95" s="1"/>
      <c r="KUJ95" s="1"/>
      <c r="KUK95" s="1"/>
      <c r="KUL95" s="1"/>
      <c r="KUM95" s="1"/>
      <c r="KUN95" s="1"/>
      <c r="KUO95" s="1"/>
      <c r="KUP95" s="1"/>
      <c r="KUQ95" s="1"/>
      <c r="KUR95" s="1"/>
      <c r="KUS95" s="1"/>
      <c r="KUT95" s="1"/>
      <c r="KUU95" s="1"/>
      <c r="KUV95" s="1"/>
      <c r="KUW95" s="1"/>
      <c r="KUX95" s="1"/>
      <c r="KUY95" s="1"/>
      <c r="KUZ95" s="1"/>
      <c r="KVA95" s="1"/>
      <c r="KVB95" s="1"/>
      <c r="KVC95" s="1"/>
      <c r="KVD95" s="1"/>
      <c r="KVE95" s="1"/>
      <c r="KVF95" s="1"/>
      <c r="KVG95" s="1"/>
      <c r="KVH95" s="1"/>
      <c r="KVI95" s="1"/>
      <c r="KVJ95" s="1"/>
      <c r="KVK95" s="1"/>
      <c r="KVL95" s="1"/>
      <c r="KVM95" s="1"/>
      <c r="KVN95" s="1"/>
      <c r="KVO95" s="1"/>
      <c r="KVP95" s="1"/>
      <c r="KVQ95" s="1"/>
      <c r="KVR95" s="1"/>
      <c r="KVS95" s="1"/>
      <c r="KVT95" s="1"/>
      <c r="KVU95" s="1"/>
      <c r="KVV95" s="1"/>
      <c r="KVW95" s="1"/>
      <c r="KVX95" s="1"/>
      <c r="KVY95" s="1"/>
      <c r="KVZ95" s="1"/>
      <c r="KWA95" s="1"/>
      <c r="KWB95" s="1"/>
      <c r="KWC95" s="1"/>
      <c r="KWD95" s="1"/>
      <c r="KWE95" s="1"/>
      <c r="KWF95" s="1"/>
      <c r="KWG95" s="1"/>
      <c r="KWH95" s="1"/>
      <c r="KWI95" s="1"/>
      <c r="KWJ95" s="1"/>
      <c r="KWK95" s="1"/>
      <c r="KWL95" s="1"/>
      <c r="KWM95" s="1"/>
      <c r="KWN95" s="1"/>
      <c r="KWO95" s="1"/>
      <c r="KWP95" s="1"/>
      <c r="KWQ95" s="1"/>
      <c r="KWR95" s="1"/>
      <c r="KWS95" s="1"/>
      <c r="KWT95" s="1"/>
      <c r="KWU95" s="1"/>
      <c r="KWV95" s="1"/>
      <c r="KWW95" s="1"/>
      <c r="KWX95" s="1"/>
      <c r="KWY95" s="1"/>
      <c r="KWZ95" s="1"/>
      <c r="KXA95" s="1"/>
      <c r="KXB95" s="1"/>
      <c r="KXC95" s="1"/>
      <c r="KXD95" s="1"/>
      <c r="KXE95" s="1"/>
      <c r="KXF95" s="1"/>
      <c r="KXG95" s="1"/>
      <c r="KXH95" s="1"/>
      <c r="KXI95" s="1"/>
      <c r="KXJ95" s="1"/>
      <c r="KXK95" s="1"/>
      <c r="KXL95" s="1"/>
      <c r="KXM95" s="1"/>
      <c r="KXN95" s="1"/>
      <c r="KXO95" s="1"/>
      <c r="KXP95" s="1"/>
      <c r="KXQ95" s="1"/>
      <c r="KXR95" s="1"/>
      <c r="KXS95" s="1"/>
      <c r="KXT95" s="1"/>
      <c r="KXU95" s="1"/>
      <c r="KXV95" s="1"/>
      <c r="KXW95" s="1"/>
      <c r="KXX95" s="1"/>
      <c r="KXY95" s="1"/>
      <c r="KXZ95" s="1"/>
      <c r="KYA95" s="1"/>
      <c r="KYB95" s="1"/>
      <c r="KYC95" s="1"/>
      <c r="KYD95" s="1"/>
      <c r="KYE95" s="1"/>
      <c r="KYF95" s="1"/>
      <c r="KYG95" s="1"/>
      <c r="KYH95" s="1"/>
      <c r="KYI95" s="1"/>
      <c r="KYJ95" s="1"/>
      <c r="KYK95" s="1"/>
      <c r="KYL95" s="1"/>
      <c r="KYM95" s="1"/>
      <c r="KYN95" s="1"/>
      <c r="KYO95" s="1"/>
      <c r="KYP95" s="1"/>
      <c r="KYQ95" s="1"/>
      <c r="KYR95" s="1"/>
      <c r="KYS95" s="1"/>
      <c r="KYT95" s="1"/>
      <c r="KYU95" s="1"/>
      <c r="KYV95" s="1"/>
      <c r="KYW95" s="1"/>
      <c r="KYX95" s="1"/>
      <c r="KYY95" s="1"/>
      <c r="KYZ95" s="1"/>
      <c r="KZA95" s="1"/>
      <c r="KZB95" s="1"/>
      <c r="KZC95" s="1"/>
      <c r="KZD95" s="1"/>
      <c r="KZE95" s="1"/>
      <c r="KZF95" s="1"/>
      <c r="KZG95" s="1"/>
      <c r="KZH95" s="1"/>
      <c r="KZI95" s="1"/>
      <c r="KZJ95" s="1"/>
      <c r="KZK95" s="1"/>
      <c r="KZL95" s="1"/>
      <c r="KZM95" s="1"/>
      <c r="KZN95" s="1"/>
      <c r="KZO95" s="1"/>
      <c r="KZP95" s="1"/>
      <c r="KZQ95" s="1"/>
      <c r="KZR95" s="1"/>
      <c r="KZS95" s="1"/>
      <c r="KZT95" s="1"/>
      <c r="KZU95" s="1"/>
      <c r="KZV95" s="1"/>
      <c r="KZW95" s="1"/>
      <c r="KZX95" s="1"/>
      <c r="KZY95" s="1"/>
      <c r="KZZ95" s="1"/>
      <c r="LAA95" s="1"/>
      <c r="LAB95" s="1"/>
      <c r="LAC95" s="1"/>
      <c r="LAD95" s="1"/>
      <c r="LAE95" s="1"/>
      <c r="LAF95" s="1"/>
      <c r="LAG95" s="1"/>
      <c r="LAH95" s="1"/>
      <c r="LAI95" s="1"/>
      <c r="LAJ95" s="1"/>
      <c r="LAK95" s="1"/>
      <c r="LAL95" s="1"/>
      <c r="LAM95" s="1"/>
      <c r="LAN95" s="1"/>
      <c r="LAO95" s="1"/>
      <c r="LAP95" s="1"/>
      <c r="LAQ95" s="1"/>
      <c r="LAR95" s="1"/>
      <c r="LAS95" s="1"/>
      <c r="LAT95" s="1"/>
      <c r="LAU95" s="1"/>
      <c r="LAV95" s="1"/>
      <c r="LAW95" s="1"/>
      <c r="LAX95" s="1"/>
      <c r="LAY95" s="1"/>
      <c r="LAZ95" s="1"/>
      <c r="LBA95" s="1"/>
      <c r="LBB95" s="1"/>
      <c r="LBC95" s="1"/>
      <c r="LBD95" s="1"/>
      <c r="LBE95" s="1"/>
      <c r="LBF95" s="1"/>
      <c r="LBG95" s="1"/>
      <c r="LBH95" s="1"/>
      <c r="LBI95" s="1"/>
      <c r="LBJ95" s="1"/>
      <c r="LBK95" s="1"/>
      <c r="LBL95" s="1"/>
      <c r="LBM95" s="1"/>
      <c r="LBN95" s="1"/>
      <c r="LBO95" s="1"/>
      <c r="LBP95" s="1"/>
      <c r="LBQ95" s="1"/>
      <c r="LBR95" s="1"/>
      <c r="LBS95" s="1"/>
      <c r="LBT95" s="1"/>
      <c r="LBU95" s="1"/>
      <c r="LBV95" s="1"/>
      <c r="LBW95" s="1"/>
      <c r="LBX95" s="1"/>
      <c r="LBY95" s="1"/>
      <c r="LBZ95" s="1"/>
      <c r="LCA95" s="1"/>
      <c r="LCB95" s="1"/>
      <c r="LCC95" s="1"/>
      <c r="LCD95" s="1"/>
      <c r="LCE95" s="1"/>
      <c r="LCF95" s="1"/>
      <c r="LCG95" s="1"/>
      <c r="LCH95" s="1"/>
      <c r="LCI95" s="1"/>
      <c r="LCJ95" s="1"/>
      <c r="LCK95" s="1"/>
      <c r="LCL95" s="1"/>
      <c r="LCM95" s="1"/>
      <c r="LCN95" s="1"/>
      <c r="LCO95" s="1"/>
      <c r="LCP95" s="1"/>
      <c r="LCQ95" s="1"/>
      <c r="LCR95" s="1"/>
      <c r="LCS95" s="1"/>
      <c r="LCT95" s="1"/>
      <c r="LCU95" s="1"/>
      <c r="LCV95" s="1"/>
      <c r="LCW95" s="1"/>
      <c r="LCX95" s="1"/>
      <c r="LCY95" s="1"/>
      <c r="LCZ95" s="1"/>
      <c r="LDA95" s="1"/>
      <c r="LDB95" s="1"/>
      <c r="LDC95" s="1"/>
      <c r="LDD95" s="1"/>
      <c r="LDE95" s="1"/>
      <c r="LDF95" s="1"/>
      <c r="LDG95" s="1"/>
      <c r="LDH95" s="1"/>
      <c r="LDI95" s="1"/>
      <c r="LDJ95" s="1"/>
      <c r="LDK95" s="1"/>
      <c r="LDL95" s="1"/>
      <c r="LDM95" s="1"/>
      <c r="LDN95" s="1"/>
      <c r="LDO95" s="1"/>
      <c r="LDP95" s="1"/>
      <c r="LDQ95" s="1"/>
      <c r="LDR95" s="1"/>
      <c r="LDS95" s="1"/>
      <c r="LDT95" s="1"/>
      <c r="LDU95" s="1"/>
      <c r="LDV95" s="1"/>
      <c r="LDW95" s="1"/>
      <c r="LDX95" s="1"/>
      <c r="LDY95" s="1"/>
      <c r="LDZ95" s="1"/>
      <c r="LEA95" s="1"/>
      <c r="LEB95" s="1"/>
      <c r="LEC95" s="1"/>
      <c r="LED95" s="1"/>
      <c r="LEE95" s="1"/>
      <c r="LEF95" s="1"/>
      <c r="LEG95" s="1"/>
      <c r="LEH95" s="1"/>
      <c r="LEI95" s="1"/>
      <c r="LEJ95" s="1"/>
      <c r="LEK95" s="1"/>
      <c r="LEL95" s="1"/>
      <c r="LEM95" s="1"/>
      <c r="LEN95" s="1"/>
      <c r="LEO95" s="1"/>
      <c r="LEP95" s="1"/>
      <c r="LEQ95" s="1"/>
      <c r="LER95" s="1"/>
      <c r="LES95" s="1"/>
      <c r="LET95" s="1"/>
      <c r="LEU95" s="1"/>
      <c r="LEV95" s="1"/>
      <c r="LEW95" s="1"/>
      <c r="LEX95" s="1"/>
      <c r="LEY95" s="1"/>
      <c r="LEZ95" s="1"/>
      <c r="LFA95" s="1"/>
      <c r="LFB95" s="1"/>
      <c r="LFC95" s="1"/>
      <c r="LFD95" s="1"/>
      <c r="LFE95" s="1"/>
      <c r="LFF95" s="1"/>
      <c r="LFG95" s="1"/>
      <c r="LFH95" s="1"/>
      <c r="LFI95" s="1"/>
      <c r="LFJ95" s="1"/>
      <c r="LFK95" s="1"/>
      <c r="LFL95" s="1"/>
      <c r="LFM95" s="1"/>
      <c r="LFN95" s="1"/>
      <c r="LFO95" s="1"/>
      <c r="LFP95" s="1"/>
      <c r="LFQ95" s="1"/>
      <c r="LFR95" s="1"/>
      <c r="LFS95" s="1"/>
      <c r="LFT95" s="1"/>
      <c r="LFU95" s="1"/>
      <c r="LFV95" s="1"/>
      <c r="LFW95" s="1"/>
      <c r="LFX95" s="1"/>
      <c r="LFY95" s="1"/>
      <c r="LFZ95" s="1"/>
      <c r="LGA95" s="1"/>
      <c r="LGB95" s="1"/>
      <c r="LGC95" s="1"/>
      <c r="LGD95" s="1"/>
      <c r="LGE95" s="1"/>
      <c r="LGF95" s="1"/>
      <c r="LGG95" s="1"/>
      <c r="LGH95" s="1"/>
      <c r="LGI95" s="1"/>
      <c r="LGJ95" s="1"/>
      <c r="LGK95" s="1"/>
      <c r="LGL95" s="1"/>
      <c r="LGM95" s="1"/>
      <c r="LGN95" s="1"/>
      <c r="LGO95" s="1"/>
      <c r="LGP95" s="1"/>
      <c r="LGQ95" s="1"/>
      <c r="LGR95" s="1"/>
      <c r="LGS95" s="1"/>
      <c r="LGT95" s="1"/>
      <c r="LGU95" s="1"/>
      <c r="LGV95" s="1"/>
      <c r="LGW95" s="1"/>
      <c r="LGX95" s="1"/>
      <c r="LGY95" s="1"/>
      <c r="LGZ95" s="1"/>
      <c r="LHA95" s="1"/>
      <c r="LHB95" s="1"/>
      <c r="LHC95" s="1"/>
      <c r="LHD95" s="1"/>
      <c r="LHE95" s="1"/>
      <c r="LHF95" s="1"/>
      <c r="LHG95" s="1"/>
      <c r="LHH95" s="1"/>
      <c r="LHI95" s="1"/>
      <c r="LHJ95" s="1"/>
      <c r="LHK95" s="1"/>
      <c r="LHL95" s="1"/>
      <c r="LHM95" s="1"/>
      <c r="LHN95" s="1"/>
      <c r="LHO95" s="1"/>
      <c r="LHP95" s="1"/>
      <c r="LHQ95" s="1"/>
      <c r="LHR95" s="1"/>
      <c r="LHS95" s="1"/>
      <c r="LHT95" s="1"/>
      <c r="LHU95" s="1"/>
      <c r="LHV95" s="1"/>
      <c r="LHW95" s="1"/>
      <c r="LHX95" s="1"/>
      <c r="LHY95" s="1"/>
      <c r="LHZ95" s="1"/>
      <c r="LIA95" s="1"/>
      <c r="LIB95" s="1"/>
      <c r="LIC95" s="1"/>
      <c r="LID95" s="1"/>
      <c r="LIE95" s="1"/>
      <c r="LIF95" s="1"/>
      <c r="LIG95" s="1"/>
      <c r="LIH95" s="1"/>
      <c r="LII95" s="1"/>
      <c r="LIJ95" s="1"/>
      <c r="LIK95" s="1"/>
      <c r="LIL95" s="1"/>
      <c r="LIM95" s="1"/>
      <c r="LIN95" s="1"/>
      <c r="LIO95" s="1"/>
      <c r="LIP95" s="1"/>
      <c r="LIQ95" s="1"/>
      <c r="LIR95" s="1"/>
      <c r="LIS95" s="1"/>
      <c r="LIT95" s="1"/>
      <c r="LIU95" s="1"/>
      <c r="LIV95" s="1"/>
      <c r="LIW95" s="1"/>
      <c r="LIX95" s="1"/>
      <c r="LIY95" s="1"/>
      <c r="LIZ95" s="1"/>
      <c r="LJA95" s="1"/>
      <c r="LJB95" s="1"/>
      <c r="LJC95" s="1"/>
      <c r="LJD95" s="1"/>
      <c r="LJE95" s="1"/>
      <c r="LJF95" s="1"/>
      <c r="LJG95" s="1"/>
      <c r="LJH95" s="1"/>
      <c r="LJI95" s="1"/>
      <c r="LJJ95" s="1"/>
      <c r="LJK95" s="1"/>
      <c r="LJL95" s="1"/>
      <c r="LJM95" s="1"/>
      <c r="LJN95" s="1"/>
      <c r="LJO95" s="1"/>
      <c r="LJP95" s="1"/>
      <c r="LJQ95" s="1"/>
      <c r="LJR95" s="1"/>
      <c r="LJS95" s="1"/>
      <c r="LJT95" s="1"/>
      <c r="LJU95" s="1"/>
      <c r="LJV95" s="1"/>
      <c r="LJW95" s="1"/>
      <c r="LJX95" s="1"/>
      <c r="LJY95" s="1"/>
      <c r="LJZ95" s="1"/>
      <c r="LKA95" s="1"/>
      <c r="LKB95" s="1"/>
      <c r="LKC95" s="1"/>
      <c r="LKD95" s="1"/>
      <c r="LKE95" s="1"/>
      <c r="LKF95" s="1"/>
      <c r="LKG95" s="1"/>
      <c r="LKH95" s="1"/>
      <c r="LKI95" s="1"/>
      <c r="LKJ95" s="1"/>
      <c r="LKK95" s="1"/>
      <c r="LKL95" s="1"/>
      <c r="LKM95" s="1"/>
      <c r="LKN95" s="1"/>
      <c r="LKO95" s="1"/>
      <c r="LKP95" s="1"/>
      <c r="LKQ95" s="1"/>
      <c r="LKR95" s="1"/>
      <c r="LKS95" s="1"/>
      <c r="LKT95" s="1"/>
      <c r="LKU95" s="1"/>
      <c r="LKV95" s="1"/>
      <c r="LKW95" s="1"/>
      <c r="LKX95" s="1"/>
      <c r="LKY95" s="1"/>
      <c r="LKZ95" s="1"/>
      <c r="LLA95" s="1"/>
      <c r="LLB95" s="1"/>
      <c r="LLC95" s="1"/>
      <c r="LLD95" s="1"/>
      <c r="LLE95" s="1"/>
      <c r="LLF95" s="1"/>
      <c r="LLG95" s="1"/>
      <c r="LLH95" s="1"/>
      <c r="LLI95" s="1"/>
      <c r="LLJ95" s="1"/>
      <c r="LLK95" s="1"/>
      <c r="LLL95" s="1"/>
      <c r="LLM95" s="1"/>
      <c r="LLN95" s="1"/>
      <c r="LLO95" s="1"/>
      <c r="LLP95" s="1"/>
      <c r="LLQ95" s="1"/>
      <c r="LLR95" s="1"/>
      <c r="LLS95" s="1"/>
      <c r="LLT95" s="1"/>
      <c r="LLU95" s="1"/>
      <c r="LLV95" s="1"/>
      <c r="LLW95" s="1"/>
      <c r="LLX95" s="1"/>
      <c r="LLY95" s="1"/>
      <c r="LLZ95" s="1"/>
      <c r="LMA95" s="1"/>
      <c r="LMB95" s="1"/>
      <c r="LMC95" s="1"/>
      <c r="LMD95" s="1"/>
      <c r="LME95" s="1"/>
      <c r="LMF95" s="1"/>
      <c r="LMG95" s="1"/>
      <c r="LMH95" s="1"/>
      <c r="LMI95" s="1"/>
      <c r="LMJ95" s="1"/>
      <c r="LMK95" s="1"/>
      <c r="LML95" s="1"/>
      <c r="LMM95" s="1"/>
      <c r="LMN95" s="1"/>
      <c r="LMO95" s="1"/>
      <c r="LMP95" s="1"/>
      <c r="LMQ95" s="1"/>
      <c r="LMR95" s="1"/>
      <c r="LMS95" s="1"/>
      <c r="LMT95" s="1"/>
      <c r="LMU95" s="1"/>
      <c r="LMV95" s="1"/>
      <c r="LMW95" s="1"/>
      <c r="LMX95" s="1"/>
      <c r="LMY95" s="1"/>
      <c r="LMZ95" s="1"/>
      <c r="LNA95" s="1"/>
      <c r="LNB95" s="1"/>
      <c r="LNC95" s="1"/>
      <c r="LND95" s="1"/>
      <c r="LNE95" s="1"/>
      <c r="LNF95" s="1"/>
      <c r="LNG95" s="1"/>
      <c r="LNH95" s="1"/>
      <c r="LNI95" s="1"/>
      <c r="LNJ95" s="1"/>
      <c r="LNK95" s="1"/>
      <c r="LNL95" s="1"/>
      <c r="LNM95" s="1"/>
      <c r="LNN95" s="1"/>
      <c r="LNO95" s="1"/>
      <c r="LNP95" s="1"/>
      <c r="LNQ95" s="1"/>
      <c r="LNR95" s="1"/>
      <c r="LNS95" s="1"/>
      <c r="LNT95" s="1"/>
      <c r="LNU95" s="1"/>
      <c r="LNV95" s="1"/>
      <c r="LNW95" s="1"/>
      <c r="LNX95" s="1"/>
      <c r="LNY95" s="1"/>
      <c r="LNZ95" s="1"/>
      <c r="LOA95" s="1"/>
      <c r="LOB95" s="1"/>
      <c r="LOC95" s="1"/>
      <c r="LOD95" s="1"/>
      <c r="LOE95" s="1"/>
      <c r="LOF95" s="1"/>
      <c r="LOG95" s="1"/>
      <c r="LOH95" s="1"/>
      <c r="LOI95" s="1"/>
      <c r="LOJ95" s="1"/>
      <c r="LOK95" s="1"/>
      <c r="LOL95" s="1"/>
      <c r="LOM95" s="1"/>
      <c r="LON95" s="1"/>
      <c r="LOO95" s="1"/>
      <c r="LOP95" s="1"/>
      <c r="LOQ95" s="1"/>
      <c r="LOR95" s="1"/>
      <c r="LOS95" s="1"/>
      <c r="LOT95" s="1"/>
      <c r="LOU95" s="1"/>
      <c r="LOV95" s="1"/>
      <c r="LOW95" s="1"/>
      <c r="LOX95" s="1"/>
      <c r="LOY95" s="1"/>
      <c r="LOZ95" s="1"/>
      <c r="LPA95" s="1"/>
      <c r="LPB95" s="1"/>
      <c r="LPC95" s="1"/>
      <c r="LPD95" s="1"/>
      <c r="LPE95" s="1"/>
      <c r="LPF95" s="1"/>
      <c r="LPG95" s="1"/>
      <c r="LPH95" s="1"/>
      <c r="LPI95" s="1"/>
      <c r="LPJ95" s="1"/>
      <c r="LPK95" s="1"/>
      <c r="LPL95" s="1"/>
      <c r="LPM95" s="1"/>
      <c r="LPN95" s="1"/>
      <c r="LPO95" s="1"/>
      <c r="LPP95" s="1"/>
      <c r="LPQ95" s="1"/>
      <c r="LPR95" s="1"/>
      <c r="LPS95" s="1"/>
      <c r="LPT95" s="1"/>
      <c r="LPU95" s="1"/>
      <c r="LPV95" s="1"/>
      <c r="LPW95" s="1"/>
      <c r="LPX95" s="1"/>
      <c r="LPY95" s="1"/>
      <c r="LPZ95" s="1"/>
      <c r="LQA95" s="1"/>
      <c r="LQB95" s="1"/>
      <c r="LQC95" s="1"/>
      <c r="LQD95" s="1"/>
      <c r="LQE95" s="1"/>
      <c r="LQF95" s="1"/>
      <c r="LQG95" s="1"/>
      <c r="LQH95" s="1"/>
      <c r="LQI95" s="1"/>
      <c r="LQJ95" s="1"/>
      <c r="LQK95" s="1"/>
      <c r="LQL95" s="1"/>
      <c r="LQM95" s="1"/>
      <c r="LQN95" s="1"/>
      <c r="LQO95" s="1"/>
      <c r="LQP95" s="1"/>
      <c r="LQQ95" s="1"/>
      <c r="LQR95" s="1"/>
      <c r="LQS95" s="1"/>
      <c r="LQT95" s="1"/>
      <c r="LQU95" s="1"/>
      <c r="LQV95" s="1"/>
      <c r="LQW95" s="1"/>
      <c r="LQX95" s="1"/>
      <c r="LQY95" s="1"/>
      <c r="LQZ95" s="1"/>
      <c r="LRA95" s="1"/>
      <c r="LRB95" s="1"/>
      <c r="LRC95" s="1"/>
      <c r="LRD95" s="1"/>
      <c r="LRE95" s="1"/>
      <c r="LRF95" s="1"/>
      <c r="LRG95" s="1"/>
      <c r="LRH95" s="1"/>
      <c r="LRI95" s="1"/>
      <c r="LRJ95" s="1"/>
      <c r="LRK95" s="1"/>
      <c r="LRL95" s="1"/>
      <c r="LRM95" s="1"/>
      <c r="LRN95" s="1"/>
      <c r="LRO95" s="1"/>
      <c r="LRP95" s="1"/>
      <c r="LRQ95" s="1"/>
      <c r="LRR95" s="1"/>
      <c r="LRS95" s="1"/>
      <c r="LRT95" s="1"/>
      <c r="LRU95" s="1"/>
      <c r="LRV95" s="1"/>
      <c r="LRW95" s="1"/>
      <c r="LRX95" s="1"/>
      <c r="LRY95" s="1"/>
      <c r="LRZ95" s="1"/>
      <c r="LSA95" s="1"/>
      <c r="LSB95" s="1"/>
      <c r="LSC95" s="1"/>
      <c r="LSD95" s="1"/>
      <c r="LSE95" s="1"/>
      <c r="LSF95" s="1"/>
      <c r="LSG95" s="1"/>
      <c r="LSH95" s="1"/>
      <c r="LSI95" s="1"/>
      <c r="LSJ95" s="1"/>
      <c r="LSK95" s="1"/>
      <c r="LSL95" s="1"/>
      <c r="LSM95" s="1"/>
      <c r="LSN95" s="1"/>
      <c r="LSO95" s="1"/>
      <c r="LSP95" s="1"/>
      <c r="LSQ95" s="1"/>
      <c r="LSR95" s="1"/>
      <c r="LSS95" s="1"/>
      <c r="LST95" s="1"/>
      <c r="LSU95" s="1"/>
      <c r="LSV95" s="1"/>
      <c r="LSW95" s="1"/>
      <c r="LSX95" s="1"/>
      <c r="LSY95" s="1"/>
      <c r="LSZ95" s="1"/>
      <c r="LTA95" s="1"/>
      <c r="LTB95" s="1"/>
      <c r="LTC95" s="1"/>
      <c r="LTD95" s="1"/>
      <c r="LTE95" s="1"/>
      <c r="LTF95" s="1"/>
      <c r="LTG95" s="1"/>
      <c r="LTH95" s="1"/>
      <c r="LTI95" s="1"/>
      <c r="LTJ95" s="1"/>
      <c r="LTK95" s="1"/>
      <c r="LTL95" s="1"/>
      <c r="LTM95" s="1"/>
      <c r="LTN95" s="1"/>
      <c r="LTO95" s="1"/>
      <c r="LTP95" s="1"/>
      <c r="LTQ95" s="1"/>
      <c r="LTR95" s="1"/>
      <c r="LTS95" s="1"/>
      <c r="LTT95" s="1"/>
      <c r="LTU95" s="1"/>
      <c r="LTV95" s="1"/>
      <c r="LTW95" s="1"/>
      <c r="LTX95" s="1"/>
      <c r="LTY95" s="1"/>
      <c r="LTZ95" s="1"/>
      <c r="LUA95" s="1"/>
      <c r="LUB95" s="1"/>
      <c r="LUC95" s="1"/>
      <c r="LUD95" s="1"/>
      <c r="LUE95" s="1"/>
      <c r="LUF95" s="1"/>
      <c r="LUG95" s="1"/>
      <c r="LUH95" s="1"/>
      <c r="LUI95" s="1"/>
      <c r="LUJ95" s="1"/>
      <c r="LUK95" s="1"/>
      <c r="LUL95" s="1"/>
      <c r="LUM95" s="1"/>
      <c r="LUN95" s="1"/>
      <c r="LUO95" s="1"/>
      <c r="LUP95" s="1"/>
      <c r="LUQ95" s="1"/>
      <c r="LUR95" s="1"/>
      <c r="LUS95" s="1"/>
      <c r="LUT95" s="1"/>
      <c r="LUU95" s="1"/>
      <c r="LUV95" s="1"/>
      <c r="LUW95" s="1"/>
      <c r="LUX95" s="1"/>
      <c r="LUY95" s="1"/>
      <c r="LUZ95" s="1"/>
      <c r="LVA95" s="1"/>
      <c r="LVB95" s="1"/>
      <c r="LVC95" s="1"/>
      <c r="LVD95" s="1"/>
      <c r="LVE95" s="1"/>
      <c r="LVF95" s="1"/>
      <c r="LVG95" s="1"/>
      <c r="LVH95" s="1"/>
      <c r="LVI95" s="1"/>
      <c r="LVJ95" s="1"/>
      <c r="LVK95" s="1"/>
      <c r="LVL95" s="1"/>
      <c r="LVM95" s="1"/>
      <c r="LVN95" s="1"/>
      <c r="LVO95" s="1"/>
      <c r="LVP95" s="1"/>
      <c r="LVQ95" s="1"/>
      <c r="LVR95" s="1"/>
      <c r="LVS95" s="1"/>
      <c r="LVT95" s="1"/>
      <c r="LVU95" s="1"/>
      <c r="LVV95" s="1"/>
      <c r="LVW95" s="1"/>
      <c r="LVX95" s="1"/>
      <c r="LVY95" s="1"/>
      <c r="LVZ95" s="1"/>
      <c r="LWA95" s="1"/>
      <c r="LWB95" s="1"/>
      <c r="LWC95" s="1"/>
      <c r="LWD95" s="1"/>
      <c r="LWE95" s="1"/>
      <c r="LWF95" s="1"/>
      <c r="LWG95" s="1"/>
      <c r="LWH95" s="1"/>
      <c r="LWI95" s="1"/>
      <c r="LWJ95" s="1"/>
      <c r="LWK95" s="1"/>
      <c r="LWL95" s="1"/>
      <c r="LWM95" s="1"/>
      <c r="LWN95" s="1"/>
      <c r="LWO95" s="1"/>
      <c r="LWP95" s="1"/>
      <c r="LWQ95" s="1"/>
      <c r="LWR95" s="1"/>
      <c r="LWS95" s="1"/>
      <c r="LWT95" s="1"/>
      <c r="LWU95" s="1"/>
      <c r="LWV95" s="1"/>
      <c r="LWW95" s="1"/>
      <c r="LWX95" s="1"/>
      <c r="LWY95" s="1"/>
      <c r="LWZ95" s="1"/>
      <c r="LXA95" s="1"/>
      <c r="LXB95" s="1"/>
      <c r="LXC95" s="1"/>
      <c r="LXD95" s="1"/>
      <c r="LXE95" s="1"/>
      <c r="LXF95" s="1"/>
      <c r="LXG95" s="1"/>
      <c r="LXH95" s="1"/>
      <c r="LXI95" s="1"/>
      <c r="LXJ95" s="1"/>
      <c r="LXK95" s="1"/>
      <c r="LXL95" s="1"/>
      <c r="LXM95" s="1"/>
      <c r="LXN95" s="1"/>
      <c r="LXO95" s="1"/>
      <c r="LXP95" s="1"/>
      <c r="LXQ95" s="1"/>
      <c r="LXR95" s="1"/>
      <c r="LXS95" s="1"/>
      <c r="LXT95" s="1"/>
      <c r="LXU95" s="1"/>
      <c r="LXV95" s="1"/>
      <c r="LXW95" s="1"/>
      <c r="LXX95" s="1"/>
      <c r="LXY95" s="1"/>
      <c r="LXZ95" s="1"/>
      <c r="LYA95" s="1"/>
      <c r="LYB95" s="1"/>
      <c r="LYC95" s="1"/>
      <c r="LYD95" s="1"/>
      <c r="LYE95" s="1"/>
      <c r="LYF95" s="1"/>
      <c r="LYG95" s="1"/>
      <c r="LYH95" s="1"/>
      <c r="LYI95" s="1"/>
      <c r="LYJ95" s="1"/>
      <c r="LYK95" s="1"/>
      <c r="LYL95" s="1"/>
      <c r="LYM95" s="1"/>
      <c r="LYN95" s="1"/>
      <c r="LYO95" s="1"/>
      <c r="LYP95" s="1"/>
      <c r="LYQ95" s="1"/>
      <c r="LYR95" s="1"/>
      <c r="LYS95" s="1"/>
      <c r="LYT95" s="1"/>
      <c r="LYU95" s="1"/>
      <c r="LYV95" s="1"/>
      <c r="LYW95" s="1"/>
      <c r="LYX95" s="1"/>
      <c r="LYY95" s="1"/>
      <c r="LYZ95" s="1"/>
      <c r="LZA95" s="1"/>
      <c r="LZB95" s="1"/>
      <c r="LZC95" s="1"/>
      <c r="LZD95" s="1"/>
      <c r="LZE95" s="1"/>
      <c r="LZF95" s="1"/>
      <c r="LZG95" s="1"/>
      <c r="LZH95" s="1"/>
      <c r="LZI95" s="1"/>
      <c r="LZJ95" s="1"/>
      <c r="LZK95" s="1"/>
      <c r="LZL95" s="1"/>
      <c r="LZM95" s="1"/>
      <c r="LZN95" s="1"/>
      <c r="LZO95" s="1"/>
      <c r="LZP95" s="1"/>
      <c r="LZQ95" s="1"/>
      <c r="LZR95" s="1"/>
      <c r="LZS95" s="1"/>
      <c r="LZT95" s="1"/>
      <c r="LZU95" s="1"/>
      <c r="LZV95" s="1"/>
      <c r="LZW95" s="1"/>
      <c r="LZX95" s="1"/>
      <c r="LZY95" s="1"/>
      <c r="LZZ95" s="1"/>
      <c r="MAA95" s="1"/>
      <c r="MAB95" s="1"/>
      <c r="MAC95" s="1"/>
      <c r="MAD95" s="1"/>
      <c r="MAE95" s="1"/>
      <c r="MAF95" s="1"/>
      <c r="MAG95" s="1"/>
      <c r="MAH95" s="1"/>
      <c r="MAI95" s="1"/>
      <c r="MAJ95" s="1"/>
      <c r="MAK95" s="1"/>
      <c r="MAL95" s="1"/>
      <c r="MAM95" s="1"/>
      <c r="MAN95" s="1"/>
      <c r="MAO95" s="1"/>
      <c r="MAP95" s="1"/>
      <c r="MAQ95" s="1"/>
      <c r="MAR95" s="1"/>
      <c r="MAS95" s="1"/>
      <c r="MAT95" s="1"/>
      <c r="MAU95" s="1"/>
      <c r="MAV95" s="1"/>
      <c r="MAW95" s="1"/>
      <c r="MAX95" s="1"/>
      <c r="MAY95" s="1"/>
      <c r="MAZ95" s="1"/>
      <c r="MBA95" s="1"/>
      <c r="MBB95" s="1"/>
      <c r="MBC95" s="1"/>
      <c r="MBD95" s="1"/>
      <c r="MBE95" s="1"/>
      <c r="MBF95" s="1"/>
      <c r="MBG95" s="1"/>
      <c r="MBH95" s="1"/>
      <c r="MBI95" s="1"/>
      <c r="MBJ95" s="1"/>
      <c r="MBK95" s="1"/>
      <c r="MBL95" s="1"/>
      <c r="MBM95" s="1"/>
      <c r="MBN95" s="1"/>
      <c r="MBO95" s="1"/>
      <c r="MBP95" s="1"/>
      <c r="MBQ95" s="1"/>
      <c r="MBR95" s="1"/>
      <c r="MBS95" s="1"/>
      <c r="MBT95" s="1"/>
      <c r="MBU95" s="1"/>
      <c r="MBV95" s="1"/>
      <c r="MBW95" s="1"/>
      <c r="MBX95" s="1"/>
      <c r="MBY95" s="1"/>
      <c r="MBZ95" s="1"/>
      <c r="MCA95" s="1"/>
      <c r="MCB95" s="1"/>
      <c r="MCC95" s="1"/>
      <c r="MCD95" s="1"/>
      <c r="MCE95" s="1"/>
      <c r="MCF95" s="1"/>
      <c r="MCG95" s="1"/>
      <c r="MCH95" s="1"/>
      <c r="MCI95" s="1"/>
      <c r="MCJ95" s="1"/>
      <c r="MCK95" s="1"/>
      <c r="MCL95" s="1"/>
      <c r="MCM95" s="1"/>
      <c r="MCN95" s="1"/>
      <c r="MCO95" s="1"/>
      <c r="MCP95" s="1"/>
      <c r="MCQ95" s="1"/>
      <c r="MCR95" s="1"/>
      <c r="MCS95" s="1"/>
      <c r="MCT95" s="1"/>
      <c r="MCU95" s="1"/>
      <c r="MCV95" s="1"/>
      <c r="MCW95" s="1"/>
      <c r="MCX95" s="1"/>
      <c r="MCY95" s="1"/>
      <c r="MCZ95" s="1"/>
      <c r="MDA95" s="1"/>
      <c r="MDB95" s="1"/>
      <c r="MDC95" s="1"/>
      <c r="MDD95" s="1"/>
      <c r="MDE95" s="1"/>
      <c r="MDF95" s="1"/>
      <c r="MDG95" s="1"/>
      <c r="MDH95" s="1"/>
      <c r="MDI95" s="1"/>
      <c r="MDJ95" s="1"/>
      <c r="MDK95" s="1"/>
      <c r="MDL95" s="1"/>
      <c r="MDM95" s="1"/>
      <c r="MDN95" s="1"/>
      <c r="MDO95" s="1"/>
      <c r="MDP95" s="1"/>
      <c r="MDQ95" s="1"/>
      <c r="MDR95" s="1"/>
      <c r="MDS95" s="1"/>
      <c r="MDT95" s="1"/>
      <c r="MDU95" s="1"/>
      <c r="MDV95" s="1"/>
      <c r="MDW95" s="1"/>
      <c r="MDX95" s="1"/>
      <c r="MDY95" s="1"/>
      <c r="MDZ95" s="1"/>
      <c r="MEA95" s="1"/>
      <c r="MEB95" s="1"/>
      <c r="MEC95" s="1"/>
      <c r="MED95" s="1"/>
      <c r="MEE95" s="1"/>
      <c r="MEF95" s="1"/>
      <c r="MEG95" s="1"/>
      <c r="MEH95" s="1"/>
      <c r="MEI95" s="1"/>
      <c r="MEJ95" s="1"/>
      <c r="MEK95" s="1"/>
      <c r="MEL95" s="1"/>
      <c r="MEM95" s="1"/>
      <c r="MEN95" s="1"/>
      <c r="MEO95" s="1"/>
      <c r="MEP95" s="1"/>
      <c r="MEQ95" s="1"/>
      <c r="MER95" s="1"/>
      <c r="MES95" s="1"/>
      <c r="MET95" s="1"/>
      <c r="MEU95" s="1"/>
      <c r="MEV95" s="1"/>
      <c r="MEW95" s="1"/>
      <c r="MEX95" s="1"/>
      <c r="MEY95" s="1"/>
      <c r="MEZ95" s="1"/>
      <c r="MFA95" s="1"/>
      <c r="MFB95" s="1"/>
      <c r="MFC95" s="1"/>
      <c r="MFD95" s="1"/>
      <c r="MFE95" s="1"/>
      <c r="MFF95" s="1"/>
      <c r="MFG95" s="1"/>
      <c r="MFH95" s="1"/>
      <c r="MFI95" s="1"/>
      <c r="MFJ95" s="1"/>
      <c r="MFK95" s="1"/>
      <c r="MFL95" s="1"/>
      <c r="MFM95" s="1"/>
      <c r="MFN95" s="1"/>
      <c r="MFO95" s="1"/>
      <c r="MFP95" s="1"/>
      <c r="MFQ95" s="1"/>
      <c r="MFR95" s="1"/>
      <c r="MFS95" s="1"/>
      <c r="MFT95" s="1"/>
      <c r="MFU95" s="1"/>
      <c r="MFV95" s="1"/>
      <c r="MFW95" s="1"/>
      <c r="MFX95" s="1"/>
      <c r="MFY95" s="1"/>
      <c r="MFZ95" s="1"/>
      <c r="MGA95" s="1"/>
      <c r="MGB95" s="1"/>
      <c r="MGC95" s="1"/>
      <c r="MGD95" s="1"/>
      <c r="MGE95" s="1"/>
      <c r="MGF95" s="1"/>
      <c r="MGG95" s="1"/>
      <c r="MGH95" s="1"/>
      <c r="MGI95" s="1"/>
      <c r="MGJ95" s="1"/>
      <c r="MGK95" s="1"/>
      <c r="MGL95" s="1"/>
      <c r="MGM95" s="1"/>
      <c r="MGN95" s="1"/>
      <c r="MGO95" s="1"/>
      <c r="MGP95" s="1"/>
      <c r="MGQ95" s="1"/>
      <c r="MGR95" s="1"/>
      <c r="MGS95" s="1"/>
      <c r="MGT95" s="1"/>
      <c r="MGU95" s="1"/>
      <c r="MGV95" s="1"/>
      <c r="MGW95" s="1"/>
      <c r="MGX95" s="1"/>
      <c r="MGY95" s="1"/>
      <c r="MGZ95" s="1"/>
      <c r="MHA95" s="1"/>
      <c r="MHB95" s="1"/>
      <c r="MHC95" s="1"/>
      <c r="MHD95" s="1"/>
      <c r="MHE95" s="1"/>
      <c r="MHF95" s="1"/>
      <c r="MHG95" s="1"/>
      <c r="MHH95" s="1"/>
      <c r="MHI95" s="1"/>
      <c r="MHJ95" s="1"/>
      <c r="MHK95" s="1"/>
      <c r="MHL95" s="1"/>
      <c r="MHM95" s="1"/>
      <c r="MHN95" s="1"/>
      <c r="MHO95" s="1"/>
      <c r="MHP95" s="1"/>
      <c r="MHQ95" s="1"/>
      <c r="MHR95" s="1"/>
      <c r="MHS95" s="1"/>
      <c r="MHT95" s="1"/>
      <c r="MHU95" s="1"/>
      <c r="MHV95" s="1"/>
      <c r="MHW95" s="1"/>
      <c r="MHX95" s="1"/>
      <c r="MHY95" s="1"/>
      <c r="MHZ95" s="1"/>
      <c r="MIA95" s="1"/>
      <c r="MIB95" s="1"/>
      <c r="MIC95" s="1"/>
      <c r="MID95" s="1"/>
      <c r="MIE95" s="1"/>
      <c r="MIF95" s="1"/>
      <c r="MIG95" s="1"/>
      <c r="MIH95" s="1"/>
      <c r="MII95" s="1"/>
      <c r="MIJ95" s="1"/>
      <c r="MIK95" s="1"/>
      <c r="MIL95" s="1"/>
      <c r="MIM95" s="1"/>
      <c r="MIN95" s="1"/>
      <c r="MIO95" s="1"/>
      <c r="MIP95" s="1"/>
      <c r="MIQ95" s="1"/>
      <c r="MIR95" s="1"/>
      <c r="MIS95" s="1"/>
      <c r="MIT95" s="1"/>
      <c r="MIU95" s="1"/>
      <c r="MIV95" s="1"/>
      <c r="MIW95" s="1"/>
      <c r="MIX95" s="1"/>
      <c r="MIY95" s="1"/>
      <c r="MIZ95" s="1"/>
      <c r="MJA95" s="1"/>
      <c r="MJB95" s="1"/>
      <c r="MJC95" s="1"/>
      <c r="MJD95" s="1"/>
      <c r="MJE95" s="1"/>
      <c r="MJF95" s="1"/>
      <c r="MJG95" s="1"/>
      <c r="MJH95" s="1"/>
      <c r="MJI95" s="1"/>
      <c r="MJJ95" s="1"/>
      <c r="MJK95" s="1"/>
      <c r="MJL95" s="1"/>
      <c r="MJM95" s="1"/>
      <c r="MJN95" s="1"/>
      <c r="MJO95" s="1"/>
      <c r="MJP95" s="1"/>
      <c r="MJQ95" s="1"/>
      <c r="MJR95" s="1"/>
      <c r="MJS95" s="1"/>
      <c r="MJT95" s="1"/>
      <c r="MJU95" s="1"/>
      <c r="MJV95" s="1"/>
      <c r="MJW95" s="1"/>
      <c r="MJX95" s="1"/>
      <c r="MJY95" s="1"/>
      <c r="MJZ95" s="1"/>
      <c r="MKA95" s="1"/>
      <c r="MKB95" s="1"/>
      <c r="MKC95" s="1"/>
      <c r="MKD95" s="1"/>
      <c r="MKE95" s="1"/>
      <c r="MKF95" s="1"/>
      <c r="MKG95" s="1"/>
      <c r="MKH95" s="1"/>
      <c r="MKI95" s="1"/>
      <c r="MKJ95" s="1"/>
      <c r="MKK95" s="1"/>
      <c r="MKL95" s="1"/>
      <c r="MKM95" s="1"/>
      <c r="MKN95" s="1"/>
      <c r="MKO95" s="1"/>
      <c r="MKP95" s="1"/>
      <c r="MKQ95" s="1"/>
      <c r="MKR95" s="1"/>
      <c r="MKS95" s="1"/>
      <c r="MKT95" s="1"/>
      <c r="MKU95" s="1"/>
      <c r="MKV95" s="1"/>
      <c r="MKW95" s="1"/>
      <c r="MKX95" s="1"/>
      <c r="MKY95" s="1"/>
      <c r="MKZ95" s="1"/>
      <c r="MLA95" s="1"/>
      <c r="MLB95" s="1"/>
      <c r="MLC95" s="1"/>
      <c r="MLD95" s="1"/>
      <c r="MLE95" s="1"/>
      <c r="MLF95" s="1"/>
      <c r="MLG95" s="1"/>
      <c r="MLH95" s="1"/>
      <c r="MLI95" s="1"/>
      <c r="MLJ95" s="1"/>
      <c r="MLK95" s="1"/>
      <c r="MLL95" s="1"/>
      <c r="MLM95" s="1"/>
      <c r="MLN95" s="1"/>
      <c r="MLO95" s="1"/>
      <c r="MLP95" s="1"/>
      <c r="MLQ95" s="1"/>
      <c r="MLR95" s="1"/>
      <c r="MLS95" s="1"/>
      <c r="MLT95" s="1"/>
      <c r="MLU95" s="1"/>
      <c r="MLV95" s="1"/>
      <c r="MLW95" s="1"/>
      <c r="MLX95" s="1"/>
      <c r="MLY95" s="1"/>
      <c r="MLZ95" s="1"/>
      <c r="MMA95" s="1"/>
      <c r="MMB95" s="1"/>
      <c r="MMC95" s="1"/>
      <c r="MMD95" s="1"/>
      <c r="MME95" s="1"/>
      <c r="MMF95" s="1"/>
      <c r="MMG95" s="1"/>
      <c r="MMH95" s="1"/>
      <c r="MMI95" s="1"/>
      <c r="MMJ95" s="1"/>
      <c r="MMK95" s="1"/>
      <c r="MML95" s="1"/>
      <c r="MMM95" s="1"/>
      <c r="MMN95" s="1"/>
      <c r="MMO95" s="1"/>
      <c r="MMP95" s="1"/>
      <c r="MMQ95" s="1"/>
      <c r="MMR95" s="1"/>
      <c r="MMS95" s="1"/>
      <c r="MMT95" s="1"/>
      <c r="MMU95" s="1"/>
      <c r="MMV95" s="1"/>
      <c r="MMW95" s="1"/>
      <c r="MMX95" s="1"/>
      <c r="MMY95" s="1"/>
      <c r="MMZ95" s="1"/>
      <c r="MNA95" s="1"/>
      <c r="MNB95" s="1"/>
      <c r="MNC95" s="1"/>
      <c r="MND95" s="1"/>
      <c r="MNE95" s="1"/>
      <c r="MNF95" s="1"/>
      <c r="MNG95" s="1"/>
      <c r="MNH95" s="1"/>
      <c r="MNI95" s="1"/>
      <c r="MNJ95" s="1"/>
      <c r="MNK95" s="1"/>
      <c r="MNL95" s="1"/>
      <c r="MNM95" s="1"/>
      <c r="MNN95" s="1"/>
      <c r="MNO95" s="1"/>
      <c r="MNP95" s="1"/>
      <c r="MNQ95" s="1"/>
      <c r="MNR95" s="1"/>
      <c r="MNS95" s="1"/>
      <c r="MNT95" s="1"/>
      <c r="MNU95" s="1"/>
      <c r="MNV95" s="1"/>
      <c r="MNW95" s="1"/>
      <c r="MNX95" s="1"/>
      <c r="MNY95" s="1"/>
      <c r="MNZ95" s="1"/>
      <c r="MOA95" s="1"/>
      <c r="MOB95" s="1"/>
      <c r="MOC95" s="1"/>
      <c r="MOD95" s="1"/>
      <c r="MOE95" s="1"/>
      <c r="MOF95" s="1"/>
      <c r="MOG95" s="1"/>
      <c r="MOH95" s="1"/>
      <c r="MOI95" s="1"/>
      <c r="MOJ95" s="1"/>
      <c r="MOK95" s="1"/>
      <c r="MOL95" s="1"/>
      <c r="MOM95" s="1"/>
      <c r="MON95" s="1"/>
      <c r="MOO95" s="1"/>
      <c r="MOP95" s="1"/>
      <c r="MOQ95" s="1"/>
      <c r="MOR95" s="1"/>
      <c r="MOS95" s="1"/>
      <c r="MOT95" s="1"/>
      <c r="MOU95" s="1"/>
      <c r="MOV95" s="1"/>
      <c r="MOW95" s="1"/>
      <c r="MOX95" s="1"/>
      <c r="MOY95" s="1"/>
      <c r="MOZ95" s="1"/>
      <c r="MPA95" s="1"/>
      <c r="MPB95" s="1"/>
      <c r="MPC95" s="1"/>
      <c r="MPD95" s="1"/>
      <c r="MPE95" s="1"/>
      <c r="MPF95" s="1"/>
      <c r="MPG95" s="1"/>
      <c r="MPH95" s="1"/>
      <c r="MPI95" s="1"/>
      <c r="MPJ95" s="1"/>
      <c r="MPK95" s="1"/>
      <c r="MPL95" s="1"/>
      <c r="MPM95" s="1"/>
      <c r="MPN95" s="1"/>
      <c r="MPO95" s="1"/>
      <c r="MPP95" s="1"/>
      <c r="MPQ95" s="1"/>
      <c r="MPR95" s="1"/>
      <c r="MPS95" s="1"/>
      <c r="MPT95" s="1"/>
      <c r="MPU95" s="1"/>
      <c r="MPV95" s="1"/>
      <c r="MPW95" s="1"/>
      <c r="MPX95" s="1"/>
      <c r="MPY95" s="1"/>
      <c r="MPZ95" s="1"/>
      <c r="MQA95" s="1"/>
      <c r="MQB95" s="1"/>
      <c r="MQC95" s="1"/>
      <c r="MQD95" s="1"/>
      <c r="MQE95" s="1"/>
      <c r="MQF95" s="1"/>
      <c r="MQG95" s="1"/>
      <c r="MQH95" s="1"/>
      <c r="MQI95" s="1"/>
      <c r="MQJ95" s="1"/>
      <c r="MQK95" s="1"/>
      <c r="MQL95" s="1"/>
      <c r="MQM95" s="1"/>
      <c r="MQN95" s="1"/>
      <c r="MQO95" s="1"/>
      <c r="MQP95" s="1"/>
      <c r="MQQ95" s="1"/>
      <c r="MQR95" s="1"/>
      <c r="MQS95" s="1"/>
      <c r="MQT95" s="1"/>
      <c r="MQU95" s="1"/>
      <c r="MQV95" s="1"/>
      <c r="MQW95" s="1"/>
      <c r="MQX95" s="1"/>
      <c r="MQY95" s="1"/>
      <c r="MQZ95" s="1"/>
      <c r="MRA95" s="1"/>
      <c r="MRB95" s="1"/>
      <c r="MRC95" s="1"/>
      <c r="MRD95" s="1"/>
      <c r="MRE95" s="1"/>
      <c r="MRF95" s="1"/>
      <c r="MRG95" s="1"/>
      <c r="MRH95" s="1"/>
      <c r="MRI95" s="1"/>
      <c r="MRJ95" s="1"/>
      <c r="MRK95" s="1"/>
      <c r="MRL95" s="1"/>
      <c r="MRM95" s="1"/>
      <c r="MRN95" s="1"/>
      <c r="MRO95" s="1"/>
      <c r="MRP95" s="1"/>
      <c r="MRQ95" s="1"/>
      <c r="MRR95" s="1"/>
      <c r="MRS95" s="1"/>
      <c r="MRT95" s="1"/>
      <c r="MRU95" s="1"/>
      <c r="MRV95" s="1"/>
      <c r="MRW95" s="1"/>
      <c r="MRX95" s="1"/>
      <c r="MRY95" s="1"/>
      <c r="MRZ95" s="1"/>
      <c r="MSA95" s="1"/>
      <c r="MSB95" s="1"/>
      <c r="MSC95" s="1"/>
      <c r="MSD95" s="1"/>
      <c r="MSE95" s="1"/>
      <c r="MSF95" s="1"/>
      <c r="MSG95" s="1"/>
      <c r="MSH95" s="1"/>
      <c r="MSI95" s="1"/>
      <c r="MSJ95" s="1"/>
      <c r="MSK95" s="1"/>
      <c r="MSL95" s="1"/>
      <c r="MSM95" s="1"/>
      <c r="MSN95" s="1"/>
      <c r="MSO95" s="1"/>
      <c r="MSP95" s="1"/>
      <c r="MSQ95" s="1"/>
      <c r="MSR95" s="1"/>
      <c r="MSS95" s="1"/>
      <c r="MST95" s="1"/>
      <c r="MSU95" s="1"/>
      <c r="MSV95" s="1"/>
      <c r="MSW95" s="1"/>
      <c r="MSX95" s="1"/>
      <c r="MSY95" s="1"/>
      <c r="MSZ95" s="1"/>
      <c r="MTA95" s="1"/>
      <c r="MTB95" s="1"/>
      <c r="MTC95" s="1"/>
      <c r="MTD95" s="1"/>
      <c r="MTE95" s="1"/>
      <c r="MTF95" s="1"/>
      <c r="MTG95" s="1"/>
      <c r="MTH95" s="1"/>
      <c r="MTI95" s="1"/>
      <c r="MTJ95" s="1"/>
      <c r="MTK95" s="1"/>
      <c r="MTL95" s="1"/>
      <c r="MTM95" s="1"/>
      <c r="MTN95" s="1"/>
      <c r="MTO95" s="1"/>
      <c r="MTP95" s="1"/>
      <c r="MTQ95" s="1"/>
      <c r="MTR95" s="1"/>
      <c r="MTS95" s="1"/>
      <c r="MTT95" s="1"/>
      <c r="MTU95" s="1"/>
      <c r="MTV95" s="1"/>
      <c r="MTW95" s="1"/>
      <c r="MTX95" s="1"/>
      <c r="MTY95" s="1"/>
      <c r="MTZ95" s="1"/>
      <c r="MUA95" s="1"/>
      <c r="MUB95" s="1"/>
      <c r="MUC95" s="1"/>
      <c r="MUD95" s="1"/>
      <c r="MUE95" s="1"/>
      <c r="MUF95" s="1"/>
      <c r="MUG95" s="1"/>
      <c r="MUH95" s="1"/>
      <c r="MUI95" s="1"/>
      <c r="MUJ95" s="1"/>
      <c r="MUK95" s="1"/>
      <c r="MUL95" s="1"/>
      <c r="MUM95" s="1"/>
      <c r="MUN95" s="1"/>
      <c r="MUO95" s="1"/>
      <c r="MUP95" s="1"/>
      <c r="MUQ95" s="1"/>
      <c r="MUR95" s="1"/>
      <c r="MUS95" s="1"/>
      <c r="MUT95" s="1"/>
      <c r="MUU95" s="1"/>
      <c r="MUV95" s="1"/>
      <c r="MUW95" s="1"/>
      <c r="MUX95" s="1"/>
      <c r="MUY95" s="1"/>
      <c r="MUZ95" s="1"/>
      <c r="MVA95" s="1"/>
      <c r="MVB95" s="1"/>
      <c r="MVC95" s="1"/>
      <c r="MVD95" s="1"/>
      <c r="MVE95" s="1"/>
      <c r="MVF95" s="1"/>
      <c r="MVG95" s="1"/>
      <c r="MVH95" s="1"/>
      <c r="MVI95" s="1"/>
      <c r="MVJ95" s="1"/>
      <c r="MVK95" s="1"/>
      <c r="MVL95" s="1"/>
      <c r="MVM95" s="1"/>
      <c r="MVN95" s="1"/>
      <c r="MVO95" s="1"/>
      <c r="MVP95" s="1"/>
      <c r="MVQ95" s="1"/>
      <c r="MVR95" s="1"/>
      <c r="MVS95" s="1"/>
      <c r="MVT95" s="1"/>
      <c r="MVU95" s="1"/>
      <c r="MVV95" s="1"/>
      <c r="MVW95" s="1"/>
      <c r="MVX95" s="1"/>
      <c r="MVY95" s="1"/>
      <c r="MVZ95" s="1"/>
      <c r="MWA95" s="1"/>
      <c r="MWB95" s="1"/>
      <c r="MWC95" s="1"/>
      <c r="MWD95" s="1"/>
      <c r="MWE95" s="1"/>
      <c r="MWF95" s="1"/>
      <c r="MWG95" s="1"/>
      <c r="MWH95" s="1"/>
      <c r="MWI95" s="1"/>
      <c r="MWJ95" s="1"/>
      <c r="MWK95" s="1"/>
      <c r="MWL95" s="1"/>
      <c r="MWM95" s="1"/>
      <c r="MWN95" s="1"/>
      <c r="MWO95" s="1"/>
      <c r="MWP95" s="1"/>
      <c r="MWQ95" s="1"/>
      <c r="MWR95" s="1"/>
      <c r="MWS95" s="1"/>
      <c r="MWT95" s="1"/>
      <c r="MWU95" s="1"/>
      <c r="MWV95" s="1"/>
      <c r="MWW95" s="1"/>
      <c r="MWX95" s="1"/>
      <c r="MWY95" s="1"/>
      <c r="MWZ95" s="1"/>
      <c r="MXA95" s="1"/>
      <c r="MXB95" s="1"/>
      <c r="MXC95" s="1"/>
      <c r="MXD95" s="1"/>
      <c r="MXE95" s="1"/>
      <c r="MXF95" s="1"/>
      <c r="MXG95" s="1"/>
      <c r="MXH95" s="1"/>
      <c r="MXI95" s="1"/>
      <c r="MXJ95" s="1"/>
      <c r="MXK95" s="1"/>
      <c r="MXL95" s="1"/>
      <c r="MXM95" s="1"/>
      <c r="MXN95" s="1"/>
      <c r="MXO95" s="1"/>
      <c r="MXP95" s="1"/>
      <c r="MXQ95" s="1"/>
      <c r="MXR95" s="1"/>
      <c r="MXS95" s="1"/>
      <c r="MXT95" s="1"/>
      <c r="MXU95" s="1"/>
      <c r="MXV95" s="1"/>
      <c r="MXW95" s="1"/>
      <c r="MXX95" s="1"/>
      <c r="MXY95" s="1"/>
      <c r="MXZ95" s="1"/>
      <c r="MYA95" s="1"/>
      <c r="MYB95" s="1"/>
      <c r="MYC95" s="1"/>
      <c r="MYD95" s="1"/>
      <c r="MYE95" s="1"/>
      <c r="MYF95" s="1"/>
      <c r="MYG95" s="1"/>
      <c r="MYH95" s="1"/>
      <c r="MYI95" s="1"/>
      <c r="MYJ95" s="1"/>
      <c r="MYK95" s="1"/>
      <c r="MYL95" s="1"/>
      <c r="MYM95" s="1"/>
      <c r="MYN95" s="1"/>
      <c r="MYO95" s="1"/>
      <c r="MYP95" s="1"/>
      <c r="MYQ95" s="1"/>
      <c r="MYR95" s="1"/>
      <c r="MYS95" s="1"/>
      <c r="MYT95" s="1"/>
      <c r="MYU95" s="1"/>
      <c r="MYV95" s="1"/>
      <c r="MYW95" s="1"/>
      <c r="MYX95" s="1"/>
      <c r="MYY95" s="1"/>
      <c r="MYZ95" s="1"/>
      <c r="MZA95" s="1"/>
      <c r="MZB95" s="1"/>
      <c r="MZC95" s="1"/>
      <c r="MZD95" s="1"/>
      <c r="MZE95" s="1"/>
      <c r="MZF95" s="1"/>
      <c r="MZG95" s="1"/>
      <c r="MZH95" s="1"/>
      <c r="MZI95" s="1"/>
      <c r="MZJ95" s="1"/>
      <c r="MZK95" s="1"/>
      <c r="MZL95" s="1"/>
      <c r="MZM95" s="1"/>
      <c r="MZN95" s="1"/>
      <c r="MZO95" s="1"/>
      <c r="MZP95" s="1"/>
      <c r="MZQ95" s="1"/>
      <c r="MZR95" s="1"/>
      <c r="MZS95" s="1"/>
      <c r="MZT95" s="1"/>
      <c r="MZU95" s="1"/>
      <c r="MZV95" s="1"/>
      <c r="MZW95" s="1"/>
      <c r="MZX95" s="1"/>
      <c r="MZY95" s="1"/>
      <c r="MZZ95" s="1"/>
      <c r="NAA95" s="1"/>
      <c r="NAB95" s="1"/>
      <c r="NAC95" s="1"/>
      <c r="NAD95" s="1"/>
      <c r="NAE95" s="1"/>
      <c r="NAF95" s="1"/>
      <c r="NAG95" s="1"/>
      <c r="NAH95" s="1"/>
      <c r="NAI95" s="1"/>
      <c r="NAJ95" s="1"/>
      <c r="NAK95" s="1"/>
      <c r="NAL95" s="1"/>
      <c r="NAM95" s="1"/>
      <c r="NAN95" s="1"/>
      <c r="NAO95" s="1"/>
      <c r="NAP95" s="1"/>
      <c r="NAQ95" s="1"/>
      <c r="NAR95" s="1"/>
      <c r="NAS95" s="1"/>
      <c r="NAT95" s="1"/>
      <c r="NAU95" s="1"/>
      <c r="NAV95" s="1"/>
      <c r="NAW95" s="1"/>
      <c r="NAX95" s="1"/>
      <c r="NAY95" s="1"/>
      <c r="NAZ95" s="1"/>
      <c r="NBA95" s="1"/>
      <c r="NBB95" s="1"/>
      <c r="NBC95" s="1"/>
      <c r="NBD95" s="1"/>
      <c r="NBE95" s="1"/>
      <c r="NBF95" s="1"/>
      <c r="NBG95" s="1"/>
      <c r="NBH95" s="1"/>
      <c r="NBI95" s="1"/>
      <c r="NBJ95" s="1"/>
      <c r="NBK95" s="1"/>
      <c r="NBL95" s="1"/>
      <c r="NBM95" s="1"/>
      <c r="NBN95" s="1"/>
      <c r="NBO95" s="1"/>
      <c r="NBP95" s="1"/>
      <c r="NBQ95" s="1"/>
      <c r="NBR95" s="1"/>
      <c r="NBS95" s="1"/>
      <c r="NBT95" s="1"/>
      <c r="NBU95" s="1"/>
      <c r="NBV95" s="1"/>
      <c r="NBW95" s="1"/>
      <c r="NBX95" s="1"/>
      <c r="NBY95" s="1"/>
      <c r="NBZ95" s="1"/>
      <c r="NCA95" s="1"/>
      <c r="NCB95" s="1"/>
      <c r="NCC95" s="1"/>
      <c r="NCD95" s="1"/>
      <c r="NCE95" s="1"/>
      <c r="NCF95" s="1"/>
      <c r="NCG95" s="1"/>
      <c r="NCH95" s="1"/>
      <c r="NCI95" s="1"/>
      <c r="NCJ95" s="1"/>
      <c r="NCK95" s="1"/>
      <c r="NCL95" s="1"/>
      <c r="NCM95" s="1"/>
      <c r="NCN95" s="1"/>
      <c r="NCO95" s="1"/>
      <c r="NCP95" s="1"/>
      <c r="NCQ95" s="1"/>
      <c r="NCR95" s="1"/>
      <c r="NCS95" s="1"/>
      <c r="NCT95" s="1"/>
      <c r="NCU95" s="1"/>
      <c r="NCV95" s="1"/>
      <c r="NCW95" s="1"/>
      <c r="NCX95" s="1"/>
      <c r="NCY95" s="1"/>
      <c r="NCZ95" s="1"/>
      <c r="NDA95" s="1"/>
      <c r="NDB95" s="1"/>
      <c r="NDC95" s="1"/>
      <c r="NDD95" s="1"/>
      <c r="NDE95" s="1"/>
      <c r="NDF95" s="1"/>
      <c r="NDG95" s="1"/>
      <c r="NDH95" s="1"/>
      <c r="NDI95" s="1"/>
      <c r="NDJ95" s="1"/>
      <c r="NDK95" s="1"/>
      <c r="NDL95" s="1"/>
      <c r="NDM95" s="1"/>
      <c r="NDN95" s="1"/>
      <c r="NDO95" s="1"/>
      <c r="NDP95" s="1"/>
      <c r="NDQ95" s="1"/>
      <c r="NDR95" s="1"/>
      <c r="NDS95" s="1"/>
      <c r="NDT95" s="1"/>
      <c r="NDU95" s="1"/>
      <c r="NDV95" s="1"/>
      <c r="NDW95" s="1"/>
      <c r="NDX95" s="1"/>
      <c r="NDY95" s="1"/>
      <c r="NDZ95" s="1"/>
      <c r="NEA95" s="1"/>
      <c r="NEB95" s="1"/>
      <c r="NEC95" s="1"/>
      <c r="NED95" s="1"/>
      <c r="NEE95" s="1"/>
      <c r="NEF95" s="1"/>
      <c r="NEG95" s="1"/>
      <c r="NEH95" s="1"/>
      <c r="NEI95" s="1"/>
      <c r="NEJ95" s="1"/>
      <c r="NEK95" s="1"/>
      <c r="NEL95" s="1"/>
      <c r="NEM95" s="1"/>
      <c r="NEN95" s="1"/>
      <c r="NEO95" s="1"/>
      <c r="NEP95" s="1"/>
      <c r="NEQ95" s="1"/>
      <c r="NER95" s="1"/>
      <c r="NES95" s="1"/>
      <c r="NET95" s="1"/>
      <c r="NEU95" s="1"/>
      <c r="NEV95" s="1"/>
      <c r="NEW95" s="1"/>
      <c r="NEX95" s="1"/>
      <c r="NEY95" s="1"/>
      <c r="NEZ95" s="1"/>
      <c r="NFA95" s="1"/>
      <c r="NFB95" s="1"/>
      <c r="NFC95" s="1"/>
      <c r="NFD95" s="1"/>
      <c r="NFE95" s="1"/>
      <c r="NFF95" s="1"/>
      <c r="NFG95" s="1"/>
      <c r="NFH95" s="1"/>
      <c r="NFI95" s="1"/>
      <c r="NFJ95" s="1"/>
      <c r="NFK95" s="1"/>
      <c r="NFL95" s="1"/>
      <c r="NFM95" s="1"/>
      <c r="NFN95" s="1"/>
      <c r="NFO95" s="1"/>
      <c r="NFP95" s="1"/>
      <c r="NFQ95" s="1"/>
      <c r="NFR95" s="1"/>
      <c r="NFS95" s="1"/>
      <c r="NFT95" s="1"/>
      <c r="NFU95" s="1"/>
      <c r="NFV95" s="1"/>
      <c r="NFW95" s="1"/>
      <c r="NFX95" s="1"/>
      <c r="NFY95" s="1"/>
      <c r="NFZ95" s="1"/>
      <c r="NGA95" s="1"/>
      <c r="NGB95" s="1"/>
      <c r="NGC95" s="1"/>
      <c r="NGD95" s="1"/>
      <c r="NGE95" s="1"/>
      <c r="NGF95" s="1"/>
      <c r="NGG95" s="1"/>
      <c r="NGH95" s="1"/>
      <c r="NGI95" s="1"/>
      <c r="NGJ95" s="1"/>
      <c r="NGK95" s="1"/>
      <c r="NGL95" s="1"/>
      <c r="NGM95" s="1"/>
      <c r="NGN95" s="1"/>
      <c r="NGO95" s="1"/>
      <c r="NGP95" s="1"/>
      <c r="NGQ95" s="1"/>
      <c r="NGR95" s="1"/>
      <c r="NGS95" s="1"/>
      <c r="NGT95" s="1"/>
      <c r="NGU95" s="1"/>
      <c r="NGV95" s="1"/>
      <c r="NGW95" s="1"/>
      <c r="NGX95" s="1"/>
      <c r="NGY95" s="1"/>
      <c r="NGZ95" s="1"/>
      <c r="NHA95" s="1"/>
      <c r="NHB95" s="1"/>
      <c r="NHC95" s="1"/>
      <c r="NHD95" s="1"/>
      <c r="NHE95" s="1"/>
      <c r="NHF95" s="1"/>
      <c r="NHG95" s="1"/>
      <c r="NHH95" s="1"/>
      <c r="NHI95" s="1"/>
      <c r="NHJ95" s="1"/>
      <c r="NHK95" s="1"/>
      <c r="NHL95" s="1"/>
      <c r="NHM95" s="1"/>
      <c r="NHN95" s="1"/>
      <c r="NHO95" s="1"/>
      <c r="NHP95" s="1"/>
      <c r="NHQ95" s="1"/>
      <c r="NHR95" s="1"/>
      <c r="NHS95" s="1"/>
      <c r="NHT95" s="1"/>
      <c r="NHU95" s="1"/>
      <c r="NHV95" s="1"/>
      <c r="NHW95" s="1"/>
      <c r="NHX95" s="1"/>
      <c r="NHY95" s="1"/>
      <c r="NHZ95" s="1"/>
      <c r="NIA95" s="1"/>
      <c r="NIB95" s="1"/>
      <c r="NIC95" s="1"/>
      <c r="NID95" s="1"/>
      <c r="NIE95" s="1"/>
      <c r="NIF95" s="1"/>
      <c r="NIG95" s="1"/>
      <c r="NIH95" s="1"/>
      <c r="NII95" s="1"/>
      <c r="NIJ95" s="1"/>
      <c r="NIK95" s="1"/>
      <c r="NIL95" s="1"/>
      <c r="NIM95" s="1"/>
      <c r="NIN95" s="1"/>
      <c r="NIO95" s="1"/>
      <c r="NIP95" s="1"/>
      <c r="NIQ95" s="1"/>
      <c r="NIR95" s="1"/>
      <c r="NIS95" s="1"/>
      <c r="NIT95" s="1"/>
      <c r="NIU95" s="1"/>
      <c r="NIV95" s="1"/>
      <c r="NIW95" s="1"/>
      <c r="NIX95" s="1"/>
      <c r="NIY95" s="1"/>
      <c r="NIZ95" s="1"/>
      <c r="NJA95" s="1"/>
      <c r="NJB95" s="1"/>
      <c r="NJC95" s="1"/>
      <c r="NJD95" s="1"/>
      <c r="NJE95" s="1"/>
      <c r="NJF95" s="1"/>
      <c r="NJG95" s="1"/>
      <c r="NJH95" s="1"/>
      <c r="NJI95" s="1"/>
      <c r="NJJ95" s="1"/>
      <c r="NJK95" s="1"/>
      <c r="NJL95" s="1"/>
      <c r="NJM95" s="1"/>
      <c r="NJN95" s="1"/>
      <c r="NJO95" s="1"/>
      <c r="NJP95" s="1"/>
      <c r="NJQ95" s="1"/>
      <c r="NJR95" s="1"/>
      <c r="NJS95" s="1"/>
      <c r="NJT95" s="1"/>
      <c r="NJU95" s="1"/>
      <c r="NJV95" s="1"/>
      <c r="NJW95" s="1"/>
      <c r="NJX95" s="1"/>
      <c r="NJY95" s="1"/>
      <c r="NJZ95" s="1"/>
      <c r="NKA95" s="1"/>
      <c r="NKB95" s="1"/>
      <c r="NKC95" s="1"/>
      <c r="NKD95" s="1"/>
      <c r="NKE95" s="1"/>
      <c r="NKF95" s="1"/>
      <c r="NKG95" s="1"/>
      <c r="NKH95" s="1"/>
      <c r="NKI95" s="1"/>
      <c r="NKJ95" s="1"/>
      <c r="NKK95" s="1"/>
      <c r="NKL95" s="1"/>
      <c r="NKM95" s="1"/>
      <c r="NKN95" s="1"/>
      <c r="NKO95" s="1"/>
      <c r="NKP95" s="1"/>
      <c r="NKQ95" s="1"/>
      <c r="NKR95" s="1"/>
      <c r="NKS95" s="1"/>
      <c r="NKT95" s="1"/>
      <c r="NKU95" s="1"/>
      <c r="NKV95" s="1"/>
      <c r="NKW95" s="1"/>
      <c r="NKX95" s="1"/>
      <c r="NKY95" s="1"/>
      <c r="NKZ95" s="1"/>
      <c r="NLA95" s="1"/>
      <c r="NLB95" s="1"/>
      <c r="NLC95" s="1"/>
      <c r="NLD95" s="1"/>
      <c r="NLE95" s="1"/>
      <c r="NLF95" s="1"/>
      <c r="NLG95" s="1"/>
      <c r="NLH95" s="1"/>
      <c r="NLI95" s="1"/>
      <c r="NLJ95" s="1"/>
      <c r="NLK95" s="1"/>
      <c r="NLL95" s="1"/>
      <c r="NLM95" s="1"/>
      <c r="NLN95" s="1"/>
      <c r="NLO95" s="1"/>
      <c r="NLP95" s="1"/>
      <c r="NLQ95" s="1"/>
      <c r="NLR95" s="1"/>
      <c r="NLS95" s="1"/>
      <c r="NLT95" s="1"/>
      <c r="NLU95" s="1"/>
      <c r="NLV95" s="1"/>
      <c r="NLW95" s="1"/>
      <c r="NLX95" s="1"/>
      <c r="NLY95" s="1"/>
      <c r="NLZ95" s="1"/>
      <c r="NMA95" s="1"/>
      <c r="NMB95" s="1"/>
      <c r="NMC95" s="1"/>
      <c r="NMD95" s="1"/>
      <c r="NME95" s="1"/>
      <c r="NMF95" s="1"/>
      <c r="NMG95" s="1"/>
      <c r="NMH95" s="1"/>
      <c r="NMI95" s="1"/>
      <c r="NMJ95" s="1"/>
      <c r="NMK95" s="1"/>
      <c r="NML95" s="1"/>
      <c r="NMM95" s="1"/>
      <c r="NMN95" s="1"/>
      <c r="NMO95" s="1"/>
      <c r="NMP95" s="1"/>
      <c r="NMQ95" s="1"/>
      <c r="NMR95" s="1"/>
      <c r="NMS95" s="1"/>
      <c r="NMT95" s="1"/>
      <c r="NMU95" s="1"/>
      <c r="NMV95" s="1"/>
      <c r="NMW95" s="1"/>
      <c r="NMX95" s="1"/>
      <c r="NMY95" s="1"/>
      <c r="NMZ95" s="1"/>
      <c r="NNA95" s="1"/>
      <c r="NNB95" s="1"/>
      <c r="NNC95" s="1"/>
      <c r="NND95" s="1"/>
      <c r="NNE95" s="1"/>
      <c r="NNF95" s="1"/>
      <c r="NNG95" s="1"/>
      <c r="NNH95" s="1"/>
      <c r="NNI95" s="1"/>
      <c r="NNJ95" s="1"/>
      <c r="NNK95" s="1"/>
      <c r="NNL95" s="1"/>
      <c r="NNM95" s="1"/>
      <c r="NNN95" s="1"/>
      <c r="NNO95" s="1"/>
      <c r="NNP95" s="1"/>
      <c r="NNQ95" s="1"/>
      <c r="NNR95" s="1"/>
      <c r="NNS95" s="1"/>
      <c r="NNT95" s="1"/>
      <c r="NNU95" s="1"/>
      <c r="NNV95" s="1"/>
      <c r="NNW95" s="1"/>
      <c r="NNX95" s="1"/>
      <c r="NNY95" s="1"/>
      <c r="NNZ95" s="1"/>
      <c r="NOA95" s="1"/>
      <c r="NOB95" s="1"/>
      <c r="NOC95" s="1"/>
      <c r="NOD95" s="1"/>
      <c r="NOE95" s="1"/>
      <c r="NOF95" s="1"/>
      <c r="NOG95" s="1"/>
      <c r="NOH95" s="1"/>
      <c r="NOI95" s="1"/>
      <c r="NOJ95" s="1"/>
      <c r="NOK95" s="1"/>
      <c r="NOL95" s="1"/>
      <c r="NOM95" s="1"/>
      <c r="NON95" s="1"/>
      <c r="NOO95" s="1"/>
      <c r="NOP95" s="1"/>
      <c r="NOQ95" s="1"/>
      <c r="NOR95" s="1"/>
      <c r="NOS95" s="1"/>
      <c r="NOT95" s="1"/>
      <c r="NOU95" s="1"/>
      <c r="NOV95" s="1"/>
      <c r="NOW95" s="1"/>
      <c r="NOX95" s="1"/>
      <c r="NOY95" s="1"/>
      <c r="NOZ95" s="1"/>
      <c r="NPA95" s="1"/>
      <c r="NPB95" s="1"/>
      <c r="NPC95" s="1"/>
      <c r="NPD95" s="1"/>
      <c r="NPE95" s="1"/>
      <c r="NPF95" s="1"/>
      <c r="NPG95" s="1"/>
      <c r="NPH95" s="1"/>
      <c r="NPI95" s="1"/>
      <c r="NPJ95" s="1"/>
      <c r="NPK95" s="1"/>
      <c r="NPL95" s="1"/>
      <c r="NPM95" s="1"/>
      <c r="NPN95" s="1"/>
      <c r="NPO95" s="1"/>
      <c r="NPP95" s="1"/>
      <c r="NPQ95" s="1"/>
      <c r="NPR95" s="1"/>
      <c r="NPS95" s="1"/>
      <c r="NPT95" s="1"/>
      <c r="NPU95" s="1"/>
      <c r="NPV95" s="1"/>
      <c r="NPW95" s="1"/>
      <c r="NPX95" s="1"/>
      <c r="NPY95" s="1"/>
      <c r="NPZ95" s="1"/>
      <c r="NQA95" s="1"/>
      <c r="NQB95" s="1"/>
      <c r="NQC95" s="1"/>
      <c r="NQD95" s="1"/>
      <c r="NQE95" s="1"/>
      <c r="NQF95" s="1"/>
      <c r="NQG95" s="1"/>
      <c r="NQH95" s="1"/>
      <c r="NQI95" s="1"/>
      <c r="NQJ95" s="1"/>
      <c r="NQK95" s="1"/>
      <c r="NQL95" s="1"/>
      <c r="NQM95" s="1"/>
      <c r="NQN95" s="1"/>
      <c r="NQO95" s="1"/>
      <c r="NQP95" s="1"/>
      <c r="NQQ95" s="1"/>
      <c r="NQR95" s="1"/>
      <c r="NQS95" s="1"/>
      <c r="NQT95" s="1"/>
      <c r="NQU95" s="1"/>
      <c r="NQV95" s="1"/>
      <c r="NQW95" s="1"/>
      <c r="NQX95" s="1"/>
      <c r="NQY95" s="1"/>
      <c r="NQZ95" s="1"/>
      <c r="NRA95" s="1"/>
      <c r="NRB95" s="1"/>
      <c r="NRC95" s="1"/>
      <c r="NRD95" s="1"/>
      <c r="NRE95" s="1"/>
      <c r="NRF95" s="1"/>
      <c r="NRG95" s="1"/>
      <c r="NRH95" s="1"/>
      <c r="NRI95" s="1"/>
      <c r="NRJ95" s="1"/>
      <c r="NRK95" s="1"/>
      <c r="NRL95" s="1"/>
      <c r="NRM95" s="1"/>
      <c r="NRN95" s="1"/>
      <c r="NRO95" s="1"/>
      <c r="NRP95" s="1"/>
      <c r="NRQ95" s="1"/>
      <c r="NRR95" s="1"/>
      <c r="NRS95" s="1"/>
      <c r="NRT95" s="1"/>
      <c r="NRU95" s="1"/>
      <c r="NRV95" s="1"/>
      <c r="NRW95" s="1"/>
      <c r="NRX95" s="1"/>
      <c r="NRY95" s="1"/>
      <c r="NRZ95" s="1"/>
      <c r="NSA95" s="1"/>
      <c r="NSB95" s="1"/>
      <c r="NSC95" s="1"/>
      <c r="NSD95" s="1"/>
      <c r="NSE95" s="1"/>
      <c r="NSF95" s="1"/>
      <c r="NSG95" s="1"/>
      <c r="NSH95" s="1"/>
      <c r="NSI95" s="1"/>
      <c r="NSJ95" s="1"/>
      <c r="NSK95" s="1"/>
      <c r="NSL95" s="1"/>
      <c r="NSM95" s="1"/>
      <c r="NSN95" s="1"/>
      <c r="NSO95" s="1"/>
      <c r="NSP95" s="1"/>
      <c r="NSQ95" s="1"/>
      <c r="NSR95" s="1"/>
      <c r="NSS95" s="1"/>
      <c r="NST95" s="1"/>
      <c r="NSU95" s="1"/>
      <c r="NSV95" s="1"/>
      <c r="NSW95" s="1"/>
      <c r="NSX95" s="1"/>
      <c r="NSY95" s="1"/>
      <c r="NSZ95" s="1"/>
      <c r="NTA95" s="1"/>
      <c r="NTB95" s="1"/>
      <c r="NTC95" s="1"/>
      <c r="NTD95" s="1"/>
      <c r="NTE95" s="1"/>
      <c r="NTF95" s="1"/>
      <c r="NTG95" s="1"/>
      <c r="NTH95" s="1"/>
      <c r="NTI95" s="1"/>
      <c r="NTJ95" s="1"/>
      <c r="NTK95" s="1"/>
      <c r="NTL95" s="1"/>
      <c r="NTM95" s="1"/>
      <c r="NTN95" s="1"/>
      <c r="NTO95" s="1"/>
      <c r="NTP95" s="1"/>
      <c r="NTQ95" s="1"/>
      <c r="NTR95" s="1"/>
      <c r="NTS95" s="1"/>
      <c r="NTT95" s="1"/>
      <c r="NTU95" s="1"/>
      <c r="NTV95" s="1"/>
      <c r="NTW95" s="1"/>
      <c r="NTX95" s="1"/>
      <c r="NTY95" s="1"/>
      <c r="NTZ95" s="1"/>
      <c r="NUA95" s="1"/>
      <c r="NUB95" s="1"/>
      <c r="NUC95" s="1"/>
      <c r="NUD95" s="1"/>
      <c r="NUE95" s="1"/>
      <c r="NUF95" s="1"/>
      <c r="NUG95" s="1"/>
      <c r="NUH95" s="1"/>
      <c r="NUI95" s="1"/>
      <c r="NUJ95" s="1"/>
      <c r="NUK95" s="1"/>
      <c r="NUL95" s="1"/>
      <c r="NUM95" s="1"/>
      <c r="NUN95" s="1"/>
      <c r="NUO95" s="1"/>
      <c r="NUP95" s="1"/>
      <c r="NUQ95" s="1"/>
      <c r="NUR95" s="1"/>
      <c r="NUS95" s="1"/>
      <c r="NUT95" s="1"/>
      <c r="NUU95" s="1"/>
      <c r="NUV95" s="1"/>
      <c r="NUW95" s="1"/>
      <c r="NUX95" s="1"/>
      <c r="NUY95" s="1"/>
      <c r="NUZ95" s="1"/>
      <c r="NVA95" s="1"/>
      <c r="NVB95" s="1"/>
      <c r="NVC95" s="1"/>
      <c r="NVD95" s="1"/>
      <c r="NVE95" s="1"/>
      <c r="NVF95" s="1"/>
      <c r="NVG95" s="1"/>
      <c r="NVH95" s="1"/>
      <c r="NVI95" s="1"/>
      <c r="NVJ95" s="1"/>
      <c r="NVK95" s="1"/>
      <c r="NVL95" s="1"/>
      <c r="NVM95" s="1"/>
      <c r="NVN95" s="1"/>
      <c r="NVO95" s="1"/>
      <c r="NVP95" s="1"/>
      <c r="NVQ95" s="1"/>
      <c r="NVR95" s="1"/>
      <c r="NVS95" s="1"/>
      <c r="NVT95" s="1"/>
      <c r="NVU95" s="1"/>
      <c r="NVV95" s="1"/>
      <c r="NVW95" s="1"/>
      <c r="NVX95" s="1"/>
      <c r="NVY95" s="1"/>
      <c r="NVZ95" s="1"/>
      <c r="NWA95" s="1"/>
      <c r="NWB95" s="1"/>
      <c r="NWC95" s="1"/>
      <c r="NWD95" s="1"/>
      <c r="NWE95" s="1"/>
      <c r="NWF95" s="1"/>
      <c r="NWG95" s="1"/>
      <c r="NWH95" s="1"/>
      <c r="NWI95" s="1"/>
      <c r="NWJ95" s="1"/>
      <c r="NWK95" s="1"/>
      <c r="NWL95" s="1"/>
      <c r="NWM95" s="1"/>
      <c r="NWN95" s="1"/>
      <c r="NWO95" s="1"/>
      <c r="NWP95" s="1"/>
      <c r="NWQ95" s="1"/>
      <c r="NWR95" s="1"/>
      <c r="NWS95" s="1"/>
      <c r="NWT95" s="1"/>
      <c r="NWU95" s="1"/>
      <c r="NWV95" s="1"/>
      <c r="NWW95" s="1"/>
      <c r="NWX95" s="1"/>
      <c r="NWY95" s="1"/>
      <c r="NWZ95" s="1"/>
      <c r="NXA95" s="1"/>
      <c r="NXB95" s="1"/>
      <c r="NXC95" s="1"/>
      <c r="NXD95" s="1"/>
      <c r="NXE95" s="1"/>
      <c r="NXF95" s="1"/>
      <c r="NXG95" s="1"/>
      <c r="NXH95" s="1"/>
      <c r="NXI95" s="1"/>
      <c r="NXJ95" s="1"/>
      <c r="NXK95" s="1"/>
      <c r="NXL95" s="1"/>
      <c r="NXM95" s="1"/>
      <c r="NXN95" s="1"/>
      <c r="NXO95" s="1"/>
      <c r="NXP95" s="1"/>
      <c r="NXQ95" s="1"/>
      <c r="NXR95" s="1"/>
      <c r="NXS95" s="1"/>
      <c r="NXT95" s="1"/>
      <c r="NXU95" s="1"/>
      <c r="NXV95" s="1"/>
      <c r="NXW95" s="1"/>
      <c r="NXX95" s="1"/>
      <c r="NXY95" s="1"/>
      <c r="NXZ95" s="1"/>
      <c r="NYA95" s="1"/>
      <c r="NYB95" s="1"/>
      <c r="NYC95" s="1"/>
      <c r="NYD95" s="1"/>
      <c r="NYE95" s="1"/>
      <c r="NYF95" s="1"/>
      <c r="NYG95" s="1"/>
      <c r="NYH95" s="1"/>
      <c r="NYI95" s="1"/>
      <c r="NYJ95" s="1"/>
      <c r="NYK95" s="1"/>
      <c r="NYL95" s="1"/>
      <c r="NYM95" s="1"/>
      <c r="NYN95" s="1"/>
      <c r="NYO95" s="1"/>
      <c r="NYP95" s="1"/>
      <c r="NYQ95" s="1"/>
      <c r="NYR95" s="1"/>
      <c r="NYS95" s="1"/>
      <c r="NYT95" s="1"/>
      <c r="NYU95" s="1"/>
      <c r="NYV95" s="1"/>
      <c r="NYW95" s="1"/>
      <c r="NYX95" s="1"/>
      <c r="NYY95" s="1"/>
      <c r="NYZ95" s="1"/>
      <c r="NZA95" s="1"/>
      <c r="NZB95" s="1"/>
      <c r="NZC95" s="1"/>
      <c r="NZD95" s="1"/>
      <c r="NZE95" s="1"/>
      <c r="NZF95" s="1"/>
      <c r="NZG95" s="1"/>
      <c r="NZH95" s="1"/>
      <c r="NZI95" s="1"/>
      <c r="NZJ95" s="1"/>
      <c r="NZK95" s="1"/>
      <c r="NZL95" s="1"/>
      <c r="NZM95" s="1"/>
      <c r="NZN95" s="1"/>
      <c r="NZO95" s="1"/>
      <c r="NZP95" s="1"/>
      <c r="NZQ95" s="1"/>
      <c r="NZR95" s="1"/>
      <c r="NZS95" s="1"/>
      <c r="NZT95" s="1"/>
      <c r="NZU95" s="1"/>
      <c r="NZV95" s="1"/>
      <c r="NZW95" s="1"/>
      <c r="NZX95" s="1"/>
      <c r="NZY95" s="1"/>
      <c r="NZZ95" s="1"/>
      <c r="OAA95" s="1"/>
      <c r="OAB95" s="1"/>
      <c r="OAC95" s="1"/>
      <c r="OAD95" s="1"/>
      <c r="OAE95" s="1"/>
      <c r="OAF95" s="1"/>
      <c r="OAG95" s="1"/>
      <c r="OAH95" s="1"/>
      <c r="OAI95" s="1"/>
      <c r="OAJ95" s="1"/>
      <c r="OAK95" s="1"/>
      <c r="OAL95" s="1"/>
      <c r="OAM95" s="1"/>
      <c r="OAN95" s="1"/>
      <c r="OAO95" s="1"/>
      <c r="OAP95" s="1"/>
      <c r="OAQ95" s="1"/>
      <c r="OAR95" s="1"/>
      <c r="OAS95" s="1"/>
      <c r="OAT95" s="1"/>
      <c r="OAU95" s="1"/>
      <c r="OAV95" s="1"/>
      <c r="OAW95" s="1"/>
      <c r="OAX95" s="1"/>
      <c r="OAY95" s="1"/>
      <c r="OAZ95" s="1"/>
      <c r="OBA95" s="1"/>
      <c r="OBB95" s="1"/>
      <c r="OBC95" s="1"/>
      <c r="OBD95" s="1"/>
      <c r="OBE95" s="1"/>
      <c r="OBF95" s="1"/>
      <c r="OBG95" s="1"/>
      <c r="OBH95" s="1"/>
      <c r="OBI95" s="1"/>
      <c r="OBJ95" s="1"/>
      <c r="OBK95" s="1"/>
      <c r="OBL95" s="1"/>
      <c r="OBM95" s="1"/>
      <c r="OBN95" s="1"/>
      <c r="OBO95" s="1"/>
      <c r="OBP95" s="1"/>
      <c r="OBQ95" s="1"/>
      <c r="OBR95" s="1"/>
      <c r="OBS95" s="1"/>
      <c r="OBT95" s="1"/>
      <c r="OBU95" s="1"/>
      <c r="OBV95" s="1"/>
      <c r="OBW95" s="1"/>
      <c r="OBX95" s="1"/>
      <c r="OBY95" s="1"/>
      <c r="OBZ95" s="1"/>
      <c r="OCA95" s="1"/>
      <c r="OCB95" s="1"/>
      <c r="OCC95" s="1"/>
      <c r="OCD95" s="1"/>
      <c r="OCE95" s="1"/>
      <c r="OCF95" s="1"/>
      <c r="OCG95" s="1"/>
      <c r="OCH95" s="1"/>
      <c r="OCI95" s="1"/>
      <c r="OCJ95" s="1"/>
      <c r="OCK95" s="1"/>
      <c r="OCL95" s="1"/>
      <c r="OCM95" s="1"/>
      <c r="OCN95" s="1"/>
      <c r="OCO95" s="1"/>
      <c r="OCP95" s="1"/>
      <c r="OCQ95" s="1"/>
      <c r="OCR95" s="1"/>
      <c r="OCS95" s="1"/>
      <c r="OCT95" s="1"/>
      <c r="OCU95" s="1"/>
      <c r="OCV95" s="1"/>
      <c r="OCW95" s="1"/>
      <c r="OCX95" s="1"/>
      <c r="OCY95" s="1"/>
      <c r="OCZ95" s="1"/>
      <c r="ODA95" s="1"/>
      <c r="ODB95" s="1"/>
      <c r="ODC95" s="1"/>
      <c r="ODD95" s="1"/>
      <c r="ODE95" s="1"/>
      <c r="ODF95" s="1"/>
      <c r="ODG95" s="1"/>
      <c r="ODH95" s="1"/>
      <c r="ODI95" s="1"/>
      <c r="ODJ95" s="1"/>
      <c r="ODK95" s="1"/>
      <c r="ODL95" s="1"/>
      <c r="ODM95" s="1"/>
      <c r="ODN95" s="1"/>
      <c r="ODO95" s="1"/>
      <c r="ODP95" s="1"/>
      <c r="ODQ95" s="1"/>
      <c r="ODR95" s="1"/>
      <c r="ODS95" s="1"/>
      <c r="ODT95" s="1"/>
      <c r="ODU95" s="1"/>
      <c r="ODV95" s="1"/>
      <c r="ODW95" s="1"/>
      <c r="ODX95" s="1"/>
      <c r="ODY95" s="1"/>
      <c r="ODZ95" s="1"/>
      <c r="OEA95" s="1"/>
      <c r="OEB95" s="1"/>
      <c r="OEC95" s="1"/>
      <c r="OED95" s="1"/>
      <c r="OEE95" s="1"/>
      <c r="OEF95" s="1"/>
      <c r="OEG95" s="1"/>
      <c r="OEH95" s="1"/>
      <c r="OEI95" s="1"/>
      <c r="OEJ95" s="1"/>
      <c r="OEK95" s="1"/>
      <c r="OEL95" s="1"/>
      <c r="OEM95" s="1"/>
      <c r="OEN95" s="1"/>
      <c r="OEO95" s="1"/>
      <c r="OEP95" s="1"/>
      <c r="OEQ95" s="1"/>
      <c r="OER95" s="1"/>
      <c r="OES95" s="1"/>
      <c r="OET95" s="1"/>
      <c r="OEU95" s="1"/>
      <c r="OEV95" s="1"/>
      <c r="OEW95" s="1"/>
      <c r="OEX95" s="1"/>
      <c r="OEY95" s="1"/>
      <c r="OEZ95" s="1"/>
      <c r="OFA95" s="1"/>
      <c r="OFB95" s="1"/>
      <c r="OFC95" s="1"/>
      <c r="OFD95" s="1"/>
      <c r="OFE95" s="1"/>
      <c r="OFF95" s="1"/>
      <c r="OFG95" s="1"/>
      <c r="OFH95" s="1"/>
      <c r="OFI95" s="1"/>
      <c r="OFJ95" s="1"/>
      <c r="OFK95" s="1"/>
      <c r="OFL95" s="1"/>
      <c r="OFM95" s="1"/>
      <c r="OFN95" s="1"/>
      <c r="OFO95" s="1"/>
      <c r="OFP95" s="1"/>
      <c r="OFQ95" s="1"/>
      <c r="OFR95" s="1"/>
      <c r="OFS95" s="1"/>
      <c r="OFT95" s="1"/>
      <c r="OFU95" s="1"/>
      <c r="OFV95" s="1"/>
      <c r="OFW95" s="1"/>
      <c r="OFX95" s="1"/>
      <c r="OFY95" s="1"/>
      <c r="OFZ95" s="1"/>
      <c r="OGA95" s="1"/>
      <c r="OGB95" s="1"/>
      <c r="OGC95" s="1"/>
      <c r="OGD95" s="1"/>
      <c r="OGE95" s="1"/>
      <c r="OGF95" s="1"/>
      <c r="OGG95" s="1"/>
      <c r="OGH95" s="1"/>
      <c r="OGI95" s="1"/>
      <c r="OGJ95" s="1"/>
      <c r="OGK95" s="1"/>
      <c r="OGL95" s="1"/>
      <c r="OGM95" s="1"/>
      <c r="OGN95" s="1"/>
      <c r="OGO95" s="1"/>
      <c r="OGP95" s="1"/>
      <c r="OGQ95" s="1"/>
      <c r="OGR95" s="1"/>
      <c r="OGS95" s="1"/>
      <c r="OGT95" s="1"/>
      <c r="OGU95" s="1"/>
      <c r="OGV95" s="1"/>
      <c r="OGW95" s="1"/>
      <c r="OGX95" s="1"/>
      <c r="OGY95" s="1"/>
      <c r="OGZ95" s="1"/>
      <c r="OHA95" s="1"/>
      <c r="OHB95" s="1"/>
      <c r="OHC95" s="1"/>
      <c r="OHD95" s="1"/>
      <c r="OHE95" s="1"/>
      <c r="OHF95" s="1"/>
      <c r="OHG95" s="1"/>
      <c r="OHH95" s="1"/>
      <c r="OHI95" s="1"/>
      <c r="OHJ95" s="1"/>
      <c r="OHK95" s="1"/>
      <c r="OHL95" s="1"/>
      <c r="OHM95" s="1"/>
      <c r="OHN95" s="1"/>
      <c r="OHO95" s="1"/>
      <c r="OHP95" s="1"/>
      <c r="OHQ95" s="1"/>
      <c r="OHR95" s="1"/>
      <c r="OHS95" s="1"/>
      <c r="OHT95" s="1"/>
      <c r="OHU95" s="1"/>
      <c r="OHV95" s="1"/>
      <c r="OHW95" s="1"/>
      <c r="OHX95" s="1"/>
      <c r="OHY95" s="1"/>
      <c r="OHZ95" s="1"/>
      <c r="OIA95" s="1"/>
      <c r="OIB95" s="1"/>
      <c r="OIC95" s="1"/>
      <c r="OID95" s="1"/>
      <c r="OIE95" s="1"/>
      <c r="OIF95" s="1"/>
      <c r="OIG95" s="1"/>
      <c r="OIH95" s="1"/>
      <c r="OII95" s="1"/>
      <c r="OIJ95" s="1"/>
      <c r="OIK95" s="1"/>
      <c r="OIL95" s="1"/>
      <c r="OIM95" s="1"/>
      <c r="OIN95" s="1"/>
      <c r="OIO95" s="1"/>
      <c r="OIP95" s="1"/>
      <c r="OIQ95" s="1"/>
      <c r="OIR95" s="1"/>
      <c r="OIS95" s="1"/>
      <c r="OIT95" s="1"/>
      <c r="OIU95" s="1"/>
      <c r="OIV95" s="1"/>
      <c r="OIW95" s="1"/>
      <c r="OIX95" s="1"/>
      <c r="OIY95" s="1"/>
      <c r="OIZ95" s="1"/>
      <c r="OJA95" s="1"/>
      <c r="OJB95" s="1"/>
      <c r="OJC95" s="1"/>
      <c r="OJD95" s="1"/>
      <c r="OJE95" s="1"/>
      <c r="OJF95" s="1"/>
      <c r="OJG95" s="1"/>
      <c r="OJH95" s="1"/>
      <c r="OJI95" s="1"/>
      <c r="OJJ95" s="1"/>
      <c r="OJK95" s="1"/>
      <c r="OJL95" s="1"/>
      <c r="OJM95" s="1"/>
      <c r="OJN95" s="1"/>
      <c r="OJO95" s="1"/>
      <c r="OJP95" s="1"/>
      <c r="OJQ95" s="1"/>
      <c r="OJR95" s="1"/>
      <c r="OJS95" s="1"/>
      <c r="OJT95" s="1"/>
      <c r="OJU95" s="1"/>
      <c r="OJV95" s="1"/>
      <c r="OJW95" s="1"/>
      <c r="OJX95" s="1"/>
      <c r="OJY95" s="1"/>
      <c r="OJZ95" s="1"/>
      <c r="OKA95" s="1"/>
      <c r="OKB95" s="1"/>
      <c r="OKC95" s="1"/>
      <c r="OKD95" s="1"/>
      <c r="OKE95" s="1"/>
      <c r="OKF95" s="1"/>
      <c r="OKG95" s="1"/>
      <c r="OKH95" s="1"/>
      <c r="OKI95" s="1"/>
      <c r="OKJ95" s="1"/>
      <c r="OKK95" s="1"/>
      <c r="OKL95" s="1"/>
      <c r="OKM95" s="1"/>
      <c r="OKN95" s="1"/>
      <c r="OKO95" s="1"/>
      <c r="OKP95" s="1"/>
      <c r="OKQ95" s="1"/>
      <c r="OKR95" s="1"/>
      <c r="OKS95" s="1"/>
      <c r="OKT95" s="1"/>
      <c r="OKU95" s="1"/>
      <c r="OKV95" s="1"/>
      <c r="OKW95" s="1"/>
      <c r="OKX95" s="1"/>
      <c r="OKY95" s="1"/>
      <c r="OKZ95" s="1"/>
      <c r="OLA95" s="1"/>
      <c r="OLB95" s="1"/>
      <c r="OLC95" s="1"/>
      <c r="OLD95" s="1"/>
      <c r="OLE95" s="1"/>
      <c r="OLF95" s="1"/>
      <c r="OLG95" s="1"/>
      <c r="OLH95" s="1"/>
      <c r="OLI95" s="1"/>
      <c r="OLJ95" s="1"/>
      <c r="OLK95" s="1"/>
      <c r="OLL95" s="1"/>
      <c r="OLM95" s="1"/>
      <c r="OLN95" s="1"/>
      <c r="OLO95" s="1"/>
      <c r="OLP95" s="1"/>
      <c r="OLQ95" s="1"/>
      <c r="OLR95" s="1"/>
      <c r="OLS95" s="1"/>
      <c r="OLT95" s="1"/>
      <c r="OLU95" s="1"/>
      <c r="OLV95" s="1"/>
      <c r="OLW95" s="1"/>
      <c r="OLX95" s="1"/>
      <c r="OLY95" s="1"/>
      <c r="OLZ95" s="1"/>
      <c r="OMA95" s="1"/>
      <c r="OMB95" s="1"/>
      <c r="OMC95" s="1"/>
      <c r="OMD95" s="1"/>
      <c r="OME95" s="1"/>
      <c r="OMF95" s="1"/>
      <c r="OMG95" s="1"/>
      <c r="OMH95" s="1"/>
      <c r="OMI95" s="1"/>
      <c r="OMJ95" s="1"/>
      <c r="OMK95" s="1"/>
      <c r="OML95" s="1"/>
      <c r="OMM95" s="1"/>
      <c r="OMN95" s="1"/>
      <c r="OMO95" s="1"/>
      <c r="OMP95" s="1"/>
      <c r="OMQ95" s="1"/>
      <c r="OMR95" s="1"/>
      <c r="OMS95" s="1"/>
      <c r="OMT95" s="1"/>
      <c r="OMU95" s="1"/>
      <c r="OMV95" s="1"/>
      <c r="OMW95" s="1"/>
      <c r="OMX95" s="1"/>
      <c r="OMY95" s="1"/>
      <c r="OMZ95" s="1"/>
      <c r="ONA95" s="1"/>
      <c r="ONB95" s="1"/>
      <c r="ONC95" s="1"/>
      <c r="OND95" s="1"/>
      <c r="ONE95" s="1"/>
      <c r="ONF95" s="1"/>
      <c r="ONG95" s="1"/>
      <c r="ONH95" s="1"/>
      <c r="ONI95" s="1"/>
      <c r="ONJ95" s="1"/>
      <c r="ONK95" s="1"/>
      <c r="ONL95" s="1"/>
      <c r="ONM95" s="1"/>
      <c r="ONN95" s="1"/>
      <c r="ONO95" s="1"/>
      <c r="ONP95" s="1"/>
      <c r="ONQ95" s="1"/>
      <c r="ONR95" s="1"/>
      <c r="ONS95" s="1"/>
      <c r="ONT95" s="1"/>
      <c r="ONU95" s="1"/>
      <c r="ONV95" s="1"/>
      <c r="ONW95" s="1"/>
      <c r="ONX95" s="1"/>
      <c r="ONY95" s="1"/>
      <c r="ONZ95" s="1"/>
      <c r="OOA95" s="1"/>
      <c r="OOB95" s="1"/>
      <c r="OOC95" s="1"/>
      <c r="OOD95" s="1"/>
      <c r="OOE95" s="1"/>
      <c r="OOF95" s="1"/>
      <c r="OOG95" s="1"/>
      <c r="OOH95" s="1"/>
      <c r="OOI95" s="1"/>
      <c r="OOJ95" s="1"/>
      <c r="OOK95" s="1"/>
      <c r="OOL95" s="1"/>
      <c r="OOM95" s="1"/>
      <c r="OON95" s="1"/>
      <c r="OOO95" s="1"/>
      <c r="OOP95" s="1"/>
      <c r="OOQ95" s="1"/>
      <c r="OOR95" s="1"/>
      <c r="OOS95" s="1"/>
      <c r="OOT95" s="1"/>
      <c r="OOU95" s="1"/>
      <c r="OOV95" s="1"/>
      <c r="OOW95" s="1"/>
      <c r="OOX95" s="1"/>
      <c r="OOY95" s="1"/>
      <c r="OOZ95" s="1"/>
      <c r="OPA95" s="1"/>
      <c r="OPB95" s="1"/>
      <c r="OPC95" s="1"/>
      <c r="OPD95" s="1"/>
      <c r="OPE95" s="1"/>
      <c r="OPF95" s="1"/>
      <c r="OPG95" s="1"/>
      <c r="OPH95" s="1"/>
      <c r="OPI95" s="1"/>
      <c r="OPJ95" s="1"/>
      <c r="OPK95" s="1"/>
      <c r="OPL95" s="1"/>
      <c r="OPM95" s="1"/>
      <c r="OPN95" s="1"/>
      <c r="OPO95" s="1"/>
      <c r="OPP95" s="1"/>
      <c r="OPQ95" s="1"/>
      <c r="OPR95" s="1"/>
      <c r="OPS95" s="1"/>
      <c r="OPT95" s="1"/>
      <c r="OPU95" s="1"/>
      <c r="OPV95" s="1"/>
      <c r="OPW95" s="1"/>
      <c r="OPX95" s="1"/>
      <c r="OPY95" s="1"/>
      <c r="OPZ95" s="1"/>
      <c r="OQA95" s="1"/>
      <c r="OQB95" s="1"/>
      <c r="OQC95" s="1"/>
      <c r="OQD95" s="1"/>
      <c r="OQE95" s="1"/>
      <c r="OQF95" s="1"/>
      <c r="OQG95" s="1"/>
      <c r="OQH95" s="1"/>
      <c r="OQI95" s="1"/>
      <c r="OQJ95" s="1"/>
      <c r="OQK95" s="1"/>
      <c r="OQL95" s="1"/>
      <c r="OQM95" s="1"/>
      <c r="OQN95" s="1"/>
      <c r="OQO95" s="1"/>
      <c r="OQP95" s="1"/>
      <c r="OQQ95" s="1"/>
      <c r="OQR95" s="1"/>
      <c r="OQS95" s="1"/>
      <c r="OQT95" s="1"/>
      <c r="OQU95" s="1"/>
      <c r="OQV95" s="1"/>
      <c r="OQW95" s="1"/>
      <c r="OQX95" s="1"/>
      <c r="OQY95" s="1"/>
      <c r="OQZ95" s="1"/>
      <c r="ORA95" s="1"/>
      <c r="ORB95" s="1"/>
      <c r="ORC95" s="1"/>
      <c r="ORD95" s="1"/>
      <c r="ORE95" s="1"/>
      <c r="ORF95" s="1"/>
      <c r="ORG95" s="1"/>
      <c r="ORH95" s="1"/>
      <c r="ORI95" s="1"/>
      <c r="ORJ95" s="1"/>
      <c r="ORK95" s="1"/>
      <c r="ORL95" s="1"/>
      <c r="ORM95" s="1"/>
      <c r="ORN95" s="1"/>
      <c r="ORO95" s="1"/>
      <c r="ORP95" s="1"/>
      <c r="ORQ95" s="1"/>
      <c r="ORR95" s="1"/>
      <c r="ORS95" s="1"/>
      <c r="ORT95" s="1"/>
      <c r="ORU95" s="1"/>
      <c r="ORV95" s="1"/>
      <c r="ORW95" s="1"/>
      <c r="ORX95" s="1"/>
      <c r="ORY95" s="1"/>
      <c r="ORZ95" s="1"/>
      <c r="OSA95" s="1"/>
      <c r="OSB95" s="1"/>
      <c r="OSC95" s="1"/>
      <c r="OSD95" s="1"/>
      <c r="OSE95" s="1"/>
      <c r="OSF95" s="1"/>
      <c r="OSG95" s="1"/>
      <c r="OSH95" s="1"/>
      <c r="OSI95" s="1"/>
      <c r="OSJ95" s="1"/>
      <c r="OSK95" s="1"/>
      <c r="OSL95" s="1"/>
      <c r="OSM95" s="1"/>
      <c r="OSN95" s="1"/>
      <c r="OSO95" s="1"/>
      <c r="OSP95" s="1"/>
      <c r="OSQ95" s="1"/>
      <c r="OSR95" s="1"/>
      <c r="OSS95" s="1"/>
      <c r="OST95" s="1"/>
      <c r="OSU95" s="1"/>
      <c r="OSV95" s="1"/>
      <c r="OSW95" s="1"/>
      <c r="OSX95" s="1"/>
      <c r="OSY95" s="1"/>
      <c r="OSZ95" s="1"/>
      <c r="OTA95" s="1"/>
      <c r="OTB95" s="1"/>
      <c r="OTC95" s="1"/>
      <c r="OTD95" s="1"/>
      <c r="OTE95" s="1"/>
      <c r="OTF95" s="1"/>
      <c r="OTG95" s="1"/>
      <c r="OTH95" s="1"/>
      <c r="OTI95" s="1"/>
      <c r="OTJ95" s="1"/>
      <c r="OTK95" s="1"/>
      <c r="OTL95" s="1"/>
      <c r="OTM95" s="1"/>
      <c r="OTN95" s="1"/>
      <c r="OTO95" s="1"/>
      <c r="OTP95" s="1"/>
      <c r="OTQ95" s="1"/>
      <c r="OTR95" s="1"/>
      <c r="OTS95" s="1"/>
      <c r="OTT95" s="1"/>
      <c r="OTU95" s="1"/>
      <c r="OTV95" s="1"/>
      <c r="OTW95" s="1"/>
      <c r="OTX95" s="1"/>
      <c r="OTY95" s="1"/>
      <c r="OTZ95" s="1"/>
      <c r="OUA95" s="1"/>
      <c r="OUB95" s="1"/>
      <c r="OUC95" s="1"/>
      <c r="OUD95" s="1"/>
      <c r="OUE95" s="1"/>
      <c r="OUF95" s="1"/>
      <c r="OUG95" s="1"/>
      <c r="OUH95" s="1"/>
      <c r="OUI95" s="1"/>
      <c r="OUJ95" s="1"/>
      <c r="OUK95" s="1"/>
      <c r="OUL95" s="1"/>
      <c r="OUM95" s="1"/>
      <c r="OUN95" s="1"/>
      <c r="OUO95" s="1"/>
      <c r="OUP95" s="1"/>
      <c r="OUQ95" s="1"/>
      <c r="OUR95" s="1"/>
      <c r="OUS95" s="1"/>
      <c r="OUT95" s="1"/>
      <c r="OUU95" s="1"/>
      <c r="OUV95" s="1"/>
      <c r="OUW95" s="1"/>
      <c r="OUX95" s="1"/>
      <c r="OUY95" s="1"/>
      <c r="OUZ95" s="1"/>
      <c r="OVA95" s="1"/>
      <c r="OVB95" s="1"/>
      <c r="OVC95" s="1"/>
      <c r="OVD95" s="1"/>
      <c r="OVE95" s="1"/>
      <c r="OVF95" s="1"/>
      <c r="OVG95" s="1"/>
      <c r="OVH95" s="1"/>
      <c r="OVI95" s="1"/>
      <c r="OVJ95" s="1"/>
      <c r="OVK95" s="1"/>
      <c r="OVL95" s="1"/>
      <c r="OVM95" s="1"/>
      <c r="OVN95" s="1"/>
      <c r="OVO95" s="1"/>
      <c r="OVP95" s="1"/>
      <c r="OVQ95" s="1"/>
      <c r="OVR95" s="1"/>
      <c r="OVS95" s="1"/>
      <c r="OVT95" s="1"/>
      <c r="OVU95" s="1"/>
      <c r="OVV95" s="1"/>
      <c r="OVW95" s="1"/>
      <c r="OVX95" s="1"/>
      <c r="OVY95" s="1"/>
      <c r="OVZ95" s="1"/>
      <c r="OWA95" s="1"/>
      <c r="OWB95" s="1"/>
      <c r="OWC95" s="1"/>
      <c r="OWD95" s="1"/>
      <c r="OWE95" s="1"/>
      <c r="OWF95" s="1"/>
      <c r="OWG95" s="1"/>
      <c r="OWH95" s="1"/>
      <c r="OWI95" s="1"/>
      <c r="OWJ95" s="1"/>
      <c r="OWK95" s="1"/>
      <c r="OWL95" s="1"/>
      <c r="OWM95" s="1"/>
      <c r="OWN95" s="1"/>
      <c r="OWO95" s="1"/>
      <c r="OWP95" s="1"/>
      <c r="OWQ95" s="1"/>
      <c r="OWR95" s="1"/>
      <c r="OWS95" s="1"/>
      <c r="OWT95" s="1"/>
      <c r="OWU95" s="1"/>
      <c r="OWV95" s="1"/>
      <c r="OWW95" s="1"/>
      <c r="OWX95" s="1"/>
      <c r="OWY95" s="1"/>
      <c r="OWZ95" s="1"/>
      <c r="OXA95" s="1"/>
      <c r="OXB95" s="1"/>
      <c r="OXC95" s="1"/>
      <c r="OXD95" s="1"/>
      <c r="OXE95" s="1"/>
      <c r="OXF95" s="1"/>
      <c r="OXG95" s="1"/>
      <c r="OXH95" s="1"/>
      <c r="OXI95" s="1"/>
      <c r="OXJ95" s="1"/>
      <c r="OXK95" s="1"/>
      <c r="OXL95" s="1"/>
      <c r="OXM95" s="1"/>
      <c r="OXN95" s="1"/>
      <c r="OXO95" s="1"/>
      <c r="OXP95" s="1"/>
      <c r="OXQ95" s="1"/>
      <c r="OXR95" s="1"/>
      <c r="OXS95" s="1"/>
      <c r="OXT95" s="1"/>
      <c r="OXU95" s="1"/>
      <c r="OXV95" s="1"/>
      <c r="OXW95" s="1"/>
      <c r="OXX95" s="1"/>
      <c r="OXY95" s="1"/>
      <c r="OXZ95" s="1"/>
      <c r="OYA95" s="1"/>
      <c r="OYB95" s="1"/>
      <c r="OYC95" s="1"/>
      <c r="OYD95" s="1"/>
      <c r="OYE95" s="1"/>
      <c r="OYF95" s="1"/>
      <c r="OYG95" s="1"/>
      <c r="OYH95" s="1"/>
      <c r="OYI95" s="1"/>
      <c r="OYJ95" s="1"/>
      <c r="OYK95" s="1"/>
      <c r="OYL95" s="1"/>
      <c r="OYM95" s="1"/>
      <c r="OYN95" s="1"/>
      <c r="OYO95" s="1"/>
      <c r="OYP95" s="1"/>
      <c r="OYQ95" s="1"/>
      <c r="OYR95" s="1"/>
      <c r="OYS95" s="1"/>
      <c r="OYT95" s="1"/>
      <c r="OYU95" s="1"/>
      <c r="OYV95" s="1"/>
      <c r="OYW95" s="1"/>
      <c r="OYX95" s="1"/>
      <c r="OYY95" s="1"/>
      <c r="OYZ95" s="1"/>
      <c r="OZA95" s="1"/>
      <c r="OZB95" s="1"/>
      <c r="OZC95" s="1"/>
      <c r="OZD95" s="1"/>
      <c r="OZE95" s="1"/>
      <c r="OZF95" s="1"/>
      <c r="OZG95" s="1"/>
      <c r="OZH95" s="1"/>
      <c r="OZI95" s="1"/>
      <c r="OZJ95" s="1"/>
      <c r="OZK95" s="1"/>
      <c r="OZL95" s="1"/>
      <c r="OZM95" s="1"/>
      <c r="OZN95" s="1"/>
      <c r="OZO95" s="1"/>
      <c r="OZP95" s="1"/>
      <c r="OZQ95" s="1"/>
      <c r="OZR95" s="1"/>
      <c r="OZS95" s="1"/>
      <c r="OZT95" s="1"/>
      <c r="OZU95" s="1"/>
      <c r="OZV95" s="1"/>
      <c r="OZW95" s="1"/>
      <c r="OZX95" s="1"/>
      <c r="OZY95" s="1"/>
      <c r="OZZ95" s="1"/>
      <c r="PAA95" s="1"/>
      <c r="PAB95" s="1"/>
      <c r="PAC95" s="1"/>
      <c r="PAD95" s="1"/>
      <c r="PAE95" s="1"/>
      <c r="PAF95" s="1"/>
      <c r="PAG95" s="1"/>
      <c r="PAH95" s="1"/>
      <c r="PAI95" s="1"/>
      <c r="PAJ95" s="1"/>
      <c r="PAK95" s="1"/>
      <c r="PAL95" s="1"/>
      <c r="PAM95" s="1"/>
      <c r="PAN95" s="1"/>
      <c r="PAO95" s="1"/>
      <c r="PAP95" s="1"/>
      <c r="PAQ95" s="1"/>
      <c r="PAR95" s="1"/>
      <c r="PAS95" s="1"/>
      <c r="PAT95" s="1"/>
      <c r="PAU95" s="1"/>
      <c r="PAV95" s="1"/>
      <c r="PAW95" s="1"/>
      <c r="PAX95" s="1"/>
      <c r="PAY95" s="1"/>
      <c r="PAZ95" s="1"/>
      <c r="PBA95" s="1"/>
      <c r="PBB95" s="1"/>
      <c r="PBC95" s="1"/>
      <c r="PBD95" s="1"/>
      <c r="PBE95" s="1"/>
      <c r="PBF95" s="1"/>
      <c r="PBG95" s="1"/>
      <c r="PBH95" s="1"/>
      <c r="PBI95" s="1"/>
      <c r="PBJ95" s="1"/>
      <c r="PBK95" s="1"/>
      <c r="PBL95" s="1"/>
      <c r="PBM95" s="1"/>
      <c r="PBN95" s="1"/>
      <c r="PBO95" s="1"/>
      <c r="PBP95" s="1"/>
      <c r="PBQ95" s="1"/>
      <c r="PBR95" s="1"/>
      <c r="PBS95" s="1"/>
      <c r="PBT95" s="1"/>
      <c r="PBU95" s="1"/>
      <c r="PBV95" s="1"/>
      <c r="PBW95" s="1"/>
      <c r="PBX95" s="1"/>
      <c r="PBY95" s="1"/>
      <c r="PBZ95" s="1"/>
      <c r="PCA95" s="1"/>
      <c r="PCB95" s="1"/>
      <c r="PCC95" s="1"/>
      <c r="PCD95" s="1"/>
      <c r="PCE95" s="1"/>
      <c r="PCF95" s="1"/>
      <c r="PCG95" s="1"/>
      <c r="PCH95" s="1"/>
      <c r="PCI95" s="1"/>
      <c r="PCJ95" s="1"/>
      <c r="PCK95" s="1"/>
      <c r="PCL95" s="1"/>
      <c r="PCM95" s="1"/>
      <c r="PCN95" s="1"/>
      <c r="PCO95" s="1"/>
      <c r="PCP95" s="1"/>
      <c r="PCQ95" s="1"/>
      <c r="PCR95" s="1"/>
      <c r="PCS95" s="1"/>
      <c r="PCT95" s="1"/>
      <c r="PCU95" s="1"/>
      <c r="PCV95" s="1"/>
      <c r="PCW95" s="1"/>
      <c r="PCX95" s="1"/>
      <c r="PCY95" s="1"/>
      <c r="PCZ95" s="1"/>
      <c r="PDA95" s="1"/>
      <c r="PDB95" s="1"/>
      <c r="PDC95" s="1"/>
      <c r="PDD95" s="1"/>
      <c r="PDE95" s="1"/>
      <c r="PDF95" s="1"/>
      <c r="PDG95" s="1"/>
      <c r="PDH95" s="1"/>
      <c r="PDI95" s="1"/>
      <c r="PDJ95" s="1"/>
      <c r="PDK95" s="1"/>
      <c r="PDL95" s="1"/>
      <c r="PDM95" s="1"/>
      <c r="PDN95" s="1"/>
      <c r="PDO95" s="1"/>
      <c r="PDP95" s="1"/>
      <c r="PDQ95" s="1"/>
      <c r="PDR95" s="1"/>
      <c r="PDS95" s="1"/>
      <c r="PDT95" s="1"/>
      <c r="PDU95" s="1"/>
      <c r="PDV95" s="1"/>
      <c r="PDW95" s="1"/>
      <c r="PDX95" s="1"/>
      <c r="PDY95" s="1"/>
      <c r="PDZ95" s="1"/>
      <c r="PEA95" s="1"/>
      <c r="PEB95" s="1"/>
      <c r="PEC95" s="1"/>
      <c r="PED95" s="1"/>
      <c r="PEE95" s="1"/>
      <c r="PEF95" s="1"/>
      <c r="PEG95" s="1"/>
      <c r="PEH95" s="1"/>
      <c r="PEI95" s="1"/>
      <c r="PEJ95" s="1"/>
      <c r="PEK95" s="1"/>
      <c r="PEL95" s="1"/>
      <c r="PEM95" s="1"/>
      <c r="PEN95" s="1"/>
      <c r="PEO95" s="1"/>
      <c r="PEP95" s="1"/>
      <c r="PEQ95" s="1"/>
      <c r="PER95" s="1"/>
      <c r="PES95" s="1"/>
      <c r="PET95" s="1"/>
      <c r="PEU95" s="1"/>
      <c r="PEV95" s="1"/>
      <c r="PEW95" s="1"/>
      <c r="PEX95" s="1"/>
      <c r="PEY95" s="1"/>
      <c r="PEZ95" s="1"/>
      <c r="PFA95" s="1"/>
      <c r="PFB95" s="1"/>
      <c r="PFC95" s="1"/>
      <c r="PFD95" s="1"/>
      <c r="PFE95" s="1"/>
      <c r="PFF95" s="1"/>
      <c r="PFG95" s="1"/>
      <c r="PFH95" s="1"/>
      <c r="PFI95" s="1"/>
      <c r="PFJ95" s="1"/>
      <c r="PFK95" s="1"/>
      <c r="PFL95" s="1"/>
      <c r="PFM95" s="1"/>
      <c r="PFN95" s="1"/>
      <c r="PFO95" s="1"/>
      <c r="PFP95" s="1"/>
      <c r="PFQ95" s="1"/>
      <c r="PFR95" s="1"/>
      <c r="PFS95" s="1"/>
      <c r="PFT95" s="1"/>
      <c r="PFU95" s="1"/>
      <c r="PFV95" s="1"/>
      <c r="PFW95" s="1"/>
      <c r="PFX95" s="1"/>
      <c r="PFY95" s="1"/>
      <c r="PFZ95" s="1"/>
      <c r="PGA95" s="1"/>
      <c r="PGB95" s="1"/>
      <c r="PGC95" s="1"/>
      <c r="PGD95" s="1"/>
      <c r="PGE95" s="1"/>
      <c r="PGF95" s="1"/>
      <c r="PGG95" s="1"/>
      <c r="PGH95" s="1"/>
      <c r="PGI95" s="1"/>
      <c r="PGJ95" s="1"/>
      <c r="PGK95" s="1"/>
      <c r="PGL95" s="1"/>
      <c r="PGM95" s="1"/>
      <c r="PGN95" s="1"/>
      <c r="PGO95" s="1"/>
      <c r="PGP95" s="1"/>
      <c r="PGQ95" s="1"/>
      <c r="PGR95" s="1"/>
      <c r="PGS95" s="1"/>
      <c r="PGT95" s="1"/>
      <c r="PGU95" s="1"/>
      <c r="PGV95" s="1"/>
      <c r="PGW95" s="1"/>
      <c r="PGX95" s="1"/>
      <c r="PGY95" s="1"/>
      <c r="PGZ95" s="1"/>
      <c r="PHA95" s="1"/>
      <c r="PHB95" s="1"/>
      <c r="PHC95" s="1"/>
      <c r="PHD95" s="1"/>
      <c r="PHE95" s="1"/>
      <c r="PHF95" s="1"/>
      <c r="PHG95" s="1"/>
      <c r="PHH95" s="1"/>
      <c r="PHI95" s="1"/>
      <c r="PHJ95" s="1"/>
      <c r="PHK95" s="1"/>
      <c r="PHL95" s="1"/>
      <c r="PHM95" s="1"/>
      <c r="PHN95" s="1"/>
      <c r="PHO95" s="1"/>
      <c r="PHP95" s="1"/>
      <c r="PHQ95" s="1"/>
      <c r="PHR95" s="1"/>
      <c r="PHS95" s="1"/>
      <c r="PHT95" s="1"/>
      <c r="PHU95" s="1"/>
      <c r="PHV95" s="1"/>
      <c r="PHW95" s="1"/>
      <c r="PHX95" s="1"/>
      <c r="PHY95" s="1"/>
      <c r="PHZ95" s="1"/>
      <c r="PIA95" s="1"/>
      <c r="PIB95" s="1"/>
      <c r="PIC95" s="1"/>
      <c r="PID95" s="1"/>
      <c r="PIE95" s="1"/>
      <c r="PIF95" s="1"/>
      <c r="PIG95" s="1"/>
      <c r="PIH95" s="1"/>
      <c r="PII95" s="1"/>
      <c r="PIJ95" s="1"/>
      <c r="PIK95" s="1"/>
      <c r="PIL95" s="1"/>
      <c r="PIM95" s="1"/>
      <c r="PIN95" s="1"/>
      <c r="PIO95" s="1"/>
      <c r="PIP95" s="1"/>
      <c r="PIQ95" s="1"/>
      <c r="PIR95" s="1"/>
      <c r="PIS95" s="1"/>
      <c r="PIT95" s="1"/>
      <c r="PIU95" s="1"/>
      <c r="PIV95" s="1"/>
      <c r="PIW95" s="1"/>
      <c r="PIX95" s="1"/>
      <c r="PIY95" s="1"/>
      <c r="PIZ95" s="1"/>
      <c r="PJA95" s="1"/>
      <c r="PJB95" s="1"/>
      <c r="PJC95" s="1"/>
      <c r="PJD95" s="1"/>
      <c r="PJE95" s="1"/>
      <c r="PJF95" s="1"/>
      <c r="PJG95" s="1"/>
      <c r="PJH95" s="1"/>
      <c r="PJI95" s="1"/>
      <c r="PJJ95" s="1"/>
      <c r="PJK95" s="1"/>
      <c r="PJL95" s="1"/>
      <c r="PJM95" s="1"/>
      <c r="PJN95" s="1"/>
      <c r="PJO95" s="1"/>
      <c r="PJP95" s="1"/>
      <c r="PJQ95" s="1"/>
      <c r="PJR95" s="1"/>
      <c r="PJS95" s="1"/>
      <c r="PJT95" s="1"/>
      <c r="PJU95" s="1"/>
      <c r="PJV95" s="1"/>
      <c r="PJW95" s="1"/>
      <c r="PJX95" s="1"/>
      <c r="PJY95" s="1"/>
      <c r="PJZ95" s="1"/>
      <c r="PKA95" s="1"/>
      <c r="PKB95" s="1"/>
      <c r="PKC95" s="1"/>
      <c r="PKD95" s="1"/>
      <c r="PKE95" s="1"/>
      <c r="PKF95" s="1"/>
      <c r="PKG95" s="1"/>
      <c r="PKH95" s="1"/>
      <c r="PKI95" s="1"/>
      <c r="PKJ95" s="1"/>
      <c r="PKK95" s="1"/>
      <c r="PKL95" s="1"/>
      <c r="PKM95" s="1"/>
      <c r="PKN95" s="1"/>
      <c r="PKO95" s="1"/>
      <c r="PKP95" s="1"/>
      <c r="PKQ95" s="1"/>
      <c r="PKR95" s="1"/>
      <c r="PKS95" s="1"/>
      <c r="PKT95" s="1"/>
      <c r="PKU95" s="1"/>
      <c r="PKV95" s="1"/>
      <c r="PKW95" s="1"/>
      <c r="PKX95" s="1"/>
      <c r="PKY95" s="1"/>
      <c r="PKZ95" s="1"/>
      <c r="PLA95" s="1"/>
      <c r="PLB95" s="1"/>
      <c r="PLC95" s="1"/>
      <c r="PLD95" s="1"/>
      <c r="PLE95" s="1"/>
      <c r="PLF95" s="1"/>
      <c r="PLG95" s="1"/>
      <c r="PLH95" s="1"/>
      <c r="PLI95" s="1"/>
      <c r="PLJ95" s="1"/>
      <c r="PLK95" s="1"/>
      <c r="PLL95" s="1"/>
      <c r="PLM95" s="1"/>
      <c r="PLN95" s="1"/>
      <c r="PLO95" s="1"/>
      <c r="PLP95" s="1"/>
      <c r="PLQ95" s="1"/>
      <c r="PLR95" s="1"/>
      <c r="PLS95" s="1"/>
      <c r="PLT95" s="1"/>
      <c r="PLU95" s="1"/>
      <c r="PLV95" s="1"/>
      <c r="PLW95" s="1"/>
      <c r="PLX95" s="1"/>
      <c r="PLY95" s="1"/>
      <c r="PLZ95" s="1"/>
      <c r="PMA95" s="1"/>
      <c r="PMB95" s="1"/>
      <c r="PMC95" s="1"/>
      <c r="PMD95" s="1"/>
      <c r="PME95" s="1"/>
      <c r="PMF95" s="1"/>
      <c r="PMG95" s="1"/>
      <c r="PMH95" s="1"/>
      <c r="PMI95" s="1"/>
      <c r="PMJ95" s="1"/>
      <c r="PMK95" s="1"/>
      <c r="PML95" s="1"/>
      <c r="PMM95" s="1"/>
      <c r="PMN95" s="1"/>
      <c r="PMO95" s="1"/>
      <c r="PMP95" s="1"/>
      <c r="PMQ95" s="1"/>
      <c r="PMR95" s="1"/>
      <c r="PMS95" s="1"/>
      <c r="PMT95" s="1"/>
      <c r="PMU95" s="1"/>
      <c r="PMV95" s="1"/>
      <c r="PMW95" s="1"/>
      <c r="PMX95" s="1"/>
      <c r="PMY95" s="1"/>
      <c r="PMZ95" s="1"/>
      <c r="PNA95" s="1"/>
      <c r="PNB95" s="1"/>
      <c r="PNC95" s="1"/>
      <c r="PND95" s="1"/>
      <c r="PNE95" s="1"/>
      <c r="PNF95" s="1"/>
      <c r="PNG95" s="1"/>
      <c r="PNH95" s="1"/>
      <c r="PNI95" s="1"/>
      <c r="PNJ95" s="1"/>
      <c r="PNK95" s="1"/>
      <c r="PNL95" s="1"/>
      <c r="PNM95" s="1"/>
      <c r="PNN95" s="1"/>
      <c r="PNO95" s="1"/>
      <c r="PNP95" s="1"/>
      <c r="PNQ95" s="1"/>
      <c r="PNR95" s="1"/>
      <c r="PNS95" s="1"/>
      <c r="PNT95" s="1"/>
      <c r="PNU95" s="1"/>
      <c r="PNV95" s="1"/>
      <c r="PNW95" s="1"/>
      <c r="PNX95" s="1"/>
      <c r="PNY95" s="1"/>
      <c r="PNZ95" s="1"/>
      <c r="POA95" s="1"/>
      <c r="POB95" s="1"/>
      <c r="POC95" s="1"/>
      <c r="POD95" s="1"/>
      <c r="POE95" s="1"/>
      <c r="POF95" s="1"/>
      <c r="POG95" s="1"/>
      <c r="POH95" s="1"/>
      <c r="POI95" s="1"/>
      <c r="POJ95" s="1"/>
      <c r="POK95" s="1"/>
      <c r="POL95" s="1"/>
      <c r="POM95" s="1"/>
      <c r="PON95" s="1"/>
      <c r="POO95" s="1"/>
      <c r="POP95" s="1"/>
      <c r="POQ95" s="1"/>
      <c r="POR95" s="1"/>
      <c r="POS95" s="1"/>
      <c r="POT95" s="1"/>
      <c r="POU95" s="1"/>
      <c r="POV95" s="1"/>
      <c r="POW95" s="1"/>
      <c r="POX95" s="1"/>
      <c r="POY95" s="1"/>
      <c r="POZ95" s="1"/>
      <c r="PPA95" s="1"/>
      <c r="PPB95" s="1"/>
      <c r="PPC95" s="1"/>
      <c r="PPD95" s="1"/>
      <c r="PPE95" s="1"/>
      <c r="PPF95" s="1"/>
      <c r="PPG95" s="1"/>
      <c r="PPH95" s="1"/>
      <c r="PPI95" s="1"/>
      <c r="PPJ95" s="1"/>
      <c r="PPK95" s="1"/>
      <c r="PPL95" s="1"/>
      <c r="PPM95" s="1"/>
      <c r="PPN95" s="1"/>
      <c r="PPO95" s="1"/>
      <c r="PPP95" s="1"/>
      <c r="PPQ95" s="1"/>
      <c r="PPR95" s="1"/>
      <c r="PPS95" s="1"/>
      <c r="PPT95" s="1"/>
      <c r="PPU95" s="1"/>
      <c r="PPV95" s="1"/>
      <c r="PPW95" s="1"/>
      <c r="PPX95" s="1"/>
      <c r="PPY95" s="1"/>
      <c r="PPZ95" s="1"/>
      <c r="PQA95" s="1"/>
      <c r="PQB95" s="1"/>
      <c r="PQC95" s="1"/>
      <c r="PQD95" s="1"/>
      <c r="PQE95" s="1"/>
      <c r="PQF95" s="1"/>
      <c r="PQG95" s="1"/>
      <c r="PQH95" s="1"/>
      <c r="PQI95" s="1"/>
      <c r="PQJ95" s="1"/>
      <c r="PQK95" s="1"/>
      <c r="PQL95" s="1"/>
      <c r="PQM95" s="1"/>
      <c r="PQN95" s="1"/>
      <c r="PQO95" s="1"/>
      <c r="PQP95" s="1"/>
      <c r="PQQ95" s="1"/>
      <c r="PQR95" s="1"/>
      <c r="PQS95" s="1"/>
      <c r="PQT95" s="1"/>
      <c r="PQU95" s="1"/>
      <c r="PQV95" s="1"/>
      <c r="PQW95" s="1"/>
      <c r="PQX95" s="1"/>
      <c r="PQY95" s="1"/>
      <c r="PQZ95" s="1"/>
      <c r="PRA95" s="1"/>
      <c r="PRB95" s="1"/>
      <c r="PRC95" s="1"/>
      <c r="PRD95" s="1"/>
      <c r="PRE95" s="1"/>
      <c r="PRF95" s="1"/>
      <c r="PRG95" s="1"/>
      <c r="PRH95" s="1"/>
      <c r="PRI95" s="1"/>
      <c r="PRJ95" s="1"/>
      <c r="PRK95" s="1"/>
      <c r="PRL95" s="1"/>
      <c r="PRM95" s="1"/>
      <c r="PRN95" s="1"/>
      <c r="PRO95" s="1"/>
      <c r="PRP95" s="1"/>
      <c r="PRQ95" s="1"/>
      <c r="PRR95" s="1"/>
      <c r="PRS95" s="1"/>
      <c r="PRT95" s="1"/>
      <c r="PRU95" s="1"/>
      <c r="PRV95" s="1"/>
      <c r="PRW95" s="1"/>
      <c r="PRX95" s="1"/>
      <c r="PRY95" s="1"/>
      <c r="PRZ95" s="1"/>
      <c r="PSA95" s="1"/>
      <c r="PSB95" s="1"/>
      <c r="PSC95" s="1"/>
      <c r="PSD95" s="1"/>
      <c r="PSE95" s="1"/>
      <c r="PSF95" s="1"/>
      <c r="PSG95" s="1"/>
      <c r="PSH95" s="1"/>
      <c r="PSI95" s="1"/>
      <c r="PSJ95" s="1"/>
      <c r="PSK95" s="1"/>
      <c r="PSL95" s="1"/>
      <c r="PSM95" s="1"/>
      <c r="PSN95" s="1"/>
      <c r="PSO95" s="1"/>
      <c r="PSP95" s="1"/>
      <c r="PSQ95" s="1"/>
      <c r="PSR95" s="1"/>
      <c r="PSS95" s="1"/>
      <c r="PST95" s="1"/>
      <c r="PSU95" s="1"/>
      <c r="PSV95" s="1"/>
      <c r="PSW95" s="1"/>
      <c r="PSX95" s="1"/>
      <c r="PSY95" s="1"/>
      <c r="PSZ95" s="1"/>
      <c r="PTA95" s="1"/>
      <c r="PTB95" s="1"/>
      <c r="PTC95" s="1"/>
      <c r="PTD95" s="1"/>
      <c r="PTE95" s="1"/>
      <c r="PTF95" s="1"/>
      <c r="PTG95" s="1"/>
      <c r="PTH95" s="1"/>
      <c r="PTI95" s="1"/>
      <c r="PTJ95" s="1"/>
      <c r="PTK95" s="1"/>
      <c r="PTL95" s="1"/>
      <c r="PTM95" s="1"/>
      <c r="PTN95" s="1"/>
      <c r="PTO95" s="1"/>
      <c r="PTP95" s="1"/>
      <c r="PTQ95" s="1"/>
      <c r="PTR95" s="1"/>
      <c r="PTS95" s="1"/>
      <c r="PTT95" s="1"/>
      <c r="PTU95" s="1"/>
      <c r="PTV95" s="1"/>
      <c r="PTW95" s="1"/>
      <c r="PTX95" s="1"/>
      <c r="PTY95" s="1"/>
      <c r="PTZ95" s="1"/>
      <c r="PUA95" s="1"/>
      <c r="PUB95" s="1"/>
      <c r="PUC95" s="1"/>
      <c r="PUD95" s="1"/>
      <c r="PUE95" s="1"/>
      <c r="PUF95" s="1"/>
      <c r="PUG95" s="1"/>
      <c r="PUH95" s="1"/>
      <c r="PUI95" s="1"/>
      <c r="PUJ95" s="1"/>
      <c r="PUK95" s="1"/>
      <c r="PUL95" s="1"/>
      <c r="PUM95" s="1"/>
      <c r="PUN95" s="1"/>
      <c r="PUO95" s="1"/>
      <c r="PUP95" s="1"/>
      <c r="PUQ95" s="1"/>
      <c r="PUR95" s="1"/>
      <c r="PUS95" s="1"/>
      <c r="PUT95" s="1"/>
      <c r="PUU95" s="1"/>
      <c r="PUV95" s="1"/>
      <c r="PUW95" s="1"/>
      <c r="PUX95" s="1"/>
      <c r="PUY95" s="1"/>
      <c r="PUZ95" s="1"/>
      <c r="PVA95" s="1"/>
      <c r="PVB95" s="1"/>
      <c r="PVC95" s="1"/>
      <c r="PVD95" s="1"/>
      <c r="PVE95" s="1"/>
      <c r="PVF95" s="1"/>
      <c r="PVG95" s="1"/>
      <c r="PVH95" s="1"/>
      <c r="PVI95" s="1"/>
      <c r="PVJ95" s="1"/>
      <c r="PVK95" s="1"/>
      <c r="PVL95" s="1"/>
      <c r="PVM95" s="1"/>
      <c r="PVN95" s="1"/>
      <c r="PVO95" s="1"/>
      <c r="PVP95" s="1"/>
      <c r="PVQ95" s="1"/>
      <c r="PVR95" s="1"/>
      <c r="PVS95" s="1"/>
      <c r="PVT95" s="1"/>
      <c r="PVU95" s="1"/>
      <c r="PVV95" s="1"/>
      <c r="PVW95" s="1"/>
      <c r="PVX95" s="1"/>
      <c r="PVY95" s="1"/>
      <c r="PVZ95" s="1"/>
      <c r="PWA95" s="1"/>
      <c r="PWB95" s="1"/>
      <c r="PWC95" s="1"/>
      <c r="PWD95" s="1"/>
      <c r="PWE95" s="1"/>
      <c r="PWF95" s="1"/>
      <c r="PWG95" s="1"/>
      <c r="PWH95" s="1"/>
      <c r="PWI95" s="1"/>
      <c r="PWJ95" s="1"/>
      <c r="PWK95" s="1"/>
      <c r="PWL95" s="1"/>
      <c r="PWM95" s="1"/>
      <c r="PWN95" s="1"/>
      <c r="PWO95" s="1"/>
      <c r="PWP95" s="1"/>
      <c r="PWQ95" s="1"/>
      <c r="PWR95" s="1"/>
      <c r="PWS95" s="1"/>
      <c r="PWT95" s="1"/>
      <c r="PWU95" s="1"/>
      <c r="PWV95" s="1"/>
      <c r="PWW95" s="1"/>
      <c r="PWX95" s="1"/>
      <c r="PWY95" s="1"/>
      <c r="PWZ95" s="1"/>
      <c r="PXA95" s="1"/>
      <c r="PXB95" s="1"/>
      <c r="PXC95" s="1"/>
      <c r="PXD95" s="1"/>
      <c r="PXE95" s="1"/>
      <c r="PXF95" s="1"/>
      <c r="PXG95" s="1"/>
      <c r="PXH95" s="1"/>
      <c r="PXI95" s="1"/>
      <c r="PXJ95" s="1"/>
      <c r="PXK95" s="1"/>
      <c r="PXL95" s="1"/>
      <c r="PXM95" s="1"/>
      <c r="PXN95" s="1"/>
      <c r="PXO95" s="1"/>
      <c r="PXP95" s="1"/>
      <c r="PXQ95" s="1"/>
      <c r="PXR95" s="1"/>
      <c r="PXS95" s="1"/>
      <c r="PXT95" s="1"/>
      <c r="PXU95" s="1"/>
      <c r="PXV95" s="1"/>
      <c r="PXW95" s="1"/>
      <c r="PXX95" s="1"/>
      <c r="PXY95" s="1"/>
      <c r="PXZ95" s="1"/>
      <c r="PYA95" s="1"/>
      <c r="PYB95" s="1"/>
      <c r="PYC95" s="1"/>
      <c r="PYD95" s="1"/>
      <c r="PYE95" s="1"/>
      <c r="PYF95" s="1"/>
      <c r="PYG95" s="1"/>
      <c r="PYH95" s="1"/>
      <c r="PYI95" s="1"/>
      <c r="PYJ95" s="1"/>
      <c r="PYK95" s="1"/>
      <c r="PYL95" s="1"/>
      <c r="PYM95" s="1"/>
      <c r="PYN95" s="1"/>
      <c r="PYO95" s="1"/>
      <c r="PYP95" s="1"/>
      <c r="PYQ95" s="1"/>
      <c r="PYR95" s="1"/>
      <c r="PYS95" s="1"/>
      <c r="PYT95" s="1"/>
      <c r="PYU95" s="1"/>
      <c r="PYV95" s="1"/>
      <c r="PYW95" s="1"/>
      <c r="PYX95" s="1"/>
      <c r="PYY95" s="1"/>
      <c r="PYZ95" s="1"/>
      <c r="PZA95" s="1"/>
      <c r="PZB95" s="1"/>
      <c r="PZC95" s="1"/>
      <c r="PZD95" s="1"/>
      <c r="PZE95" s="1"/>
      <c r="PZF95" s="1"/>
      <c r="PZG95" s="1"/>
      <c r="PZH95" s="1"/>
      <c r="PZI95" s="1"/>
      <c r="PZJ95" s="1"/>
      <c r="PZK95" s="1"/>
      <c r="PZL95" s="1"/>
      <c r="PZM95" s="1"/>
      <c r="PZN95" s="1"/>
      <c r="PZO95" s="1"/>
      <c r="PZP95" s="1"/>
      <c r="PZQ95" s="1"/>
      <c r="PZR95" s="1"/>
      <c r="PZS95" s="1"/>
      <c r="PZT95" s="1"/>
      <c r="PZU95" s="1"/>
      <c r="PZV95" s="1"/>
      <c r="PZW95" s="1"/>
      <c r="PZX95" s="1"/>
      <c r="PZY95" s="1"/>
      <c r="PZZ95" s="1"/>
      <c r="QAA95" s="1"/>
      <c r="QAB95" s="1"/>
      <c r="QAC95" s="1"/>
      <c r="QAD95" s="1"/>
      <c r="QAE95" s="1"/>
      <c r="QAF95" s="1"/>
      <c r="QAG95" s="1"/>
      <c r="QAH95" s="1"/>
      <c r="QAI95" s="1"/>
      <c r="QAJ95" s="1"/>
      <c r="QAK95" s="1"/>
      <c r="QAL95" s="1"/>
      <c r="QAM95" s="1"/>
      <c r="QAN95" s="1"/>
      <c r="QAO95" s="1"/>
      <c r="QAP95" s="1"/>
      <c r="QAQ95" s="1"/>
      <c r="QAR95" s="1"/>
      <c r="QAS95" s="1"/>
      <c r="QAT95" s="1"/>
      <c r="QAU95" s="1"/>
      <c r="QAV95" s="1"/>
      <c r="QAW95" s="1"/>
      <c r="QAX95" s="1"/>
      <c r="QAY95" s="1"/>
      <c r="QAZ95" s="1"/>
      <c r="QBA95" s="1"/>
      <c r="QBB95" s="1"/>
      <c r="QBC95" s="1"/>
      <c r="QBD95" s="1"/>
      <c r="QBE95" s="1"/>
      <c r="QBF95" s="1"/>
      <c r="QBG95" s="1"/>
      <c r="QBH95" s="1"/>
      <c r="QBI95" s="1"/>
      <c r="QBJ95" s="1"/>
      <c r="QBK95" s="1"/>
      <c r="QBL95" s="1"/>
      <c r="QBM95" s="1"/>
      <c r="QBN95" s="1"/>
      <c r="QBO95" s="1"/>
      <c r="QBP95" s="1"/>
      <c r="QBQ95" s="1"/>
      <c r="QBR95" s="1"/>
      <c r="QBS95" s="1"/>
      <c r="QBT95" s="1"/>
      <c r="QBU95" s="1"/>
      <c r="QBV95" s="1"/>
      <c r="QBW95" s="1"/>
      <c r="QBX95" s="1"/>
      <c r="QBY95" s="1"/>
      <c r="QBZ95" s="1"/>
      <c r="QCA95" s="1"/>
      <c r="QCB95" s="1"/>
      <c r="QCC95" s="1"/>
      <c r="QCD95" s="1"/>
      <c r="QCE95" s="1"/>
      <c r="QCF95" s="1"/>
      <c r="QCG95" s="1"/>
      <c r="QCH95" s="1"/>
      <c r="QCI95" s="1"/>
      <c r="QCJ95" s="1"/>
      <c r="QCK95" s="1"/>
      <c r="QCL95" s="1"/>
      <c r="QCM95" s="1"/>
      <c r="QCN95" s="1"/>
      <c r="QCO95" s="1"/>
      <c r="QCP95" s="1"/>
      <c r="QCQ95" s="1"/>
      <c r="QCR95" s="1"/>
      <c r="QCS95" s="1"/>
      <c r="QCT95" s="1"/>
      <c r="QCU95" s="1"/>
      <c r="QCV95" s="1"/>
      <c r="QCW95" s="1"/>
      <c r="QCX95" s="1"/>
      <c r="QCY95" s="1"/>
      <c r="QCZ95" s="1"/>
      <c r="QDA95" s="1"/>
      <c r="QDB95" s="1"/>
      <c r="QDC95" s="1"/>
      <c r="QDD95" s="1"/>
      <c r="QDE95" s="1"/>
      <c r="QDF95" s="1"/>
      <c r="QDG95" s="1"/>
      <c r="QDH95" s="1"/>
      <c r="QDI95" s="1"/>
      <c r="QDJ95" s="1"/>
      <c r="QDK95" s="1"/>
      <c r="QDL95" s="1"/>
      <c r="QDM95" s="1"/>
      <c r="QDN95" s="1"/>
      <c r="QDO95" s="1"/>
      <c r="QDP95" s="1"/>
      <c r="QDQ95" s="1"/>
      <c r="QDR95" s="1"/>
      <c r="QDS95" s="1"/>
      <c r="QDT95" s="1"/>
      <c r="QDU95" s="1"/>
      <c r="QDV95" s="1"/>
      <c r="QDW95" s="1"/>
      <c r="QDX95" s="1"/>
      <c r="QDY95" s="1"/>
      <c r="QDZ95" s="1"/>
      <c r="QEA95" s="1"/>
      <c r="QEB95" s="1"/>
      <c r="QEC95" s="1"/>
      <c r="QED95" s="1"/>
      <c r="QEE95" s="1"/>
      <c r="QEF95" s="1"/>
      <c r="QEG95" s="1"/>
      <c r="QEH95" s="1"/>
      <c r="QEI95" s="1"/>
      <c r="QEJ95" s="1"/>
      <c r="QEK95" s="1"/>
      <c r="QEL95" s="1"/>
      <c r="QEM95" s="1"/>
      <c r="QEN95" s="1"/>
      <c r="QEO95" s="1"/>
      <c r="QEP95" s="1"/>
      <c r="QEQ95" s="1"/>
      <c r="QER95" s="1"/>
      <c r="QES95" s="1"/>
      <c r="QET95" s="1"/>
      <c r="QEU95" s="1"/>
      <c r="QEV95" s="1"/>
      <c r="QEW95" s="1"/>
      <c r="QEX95" s="1"/>
      <c r="QEY95" s="1"/>
      <c r="QEZ95" s="1"/>
      <c r="QFA95" s="1"/>
      <c r="QFB95" s="1"/>
      <c r="QFC95" s="1"/>
      <c r="QFD95" s="1"/>
      <c r="QFE95" s="1"/>
      <c r="QFF95" s="1"/>
      <c r="QFG95" s="1"/>
      <c r="QFH95" s="1"/>
      <c r="QFI95" s="1"/>
      <c r="QFJ95" s="1"/>
      <c r="QFK95" s="1"/>
      <c r="QFL95" s="1"/>
      <c r="QFM95" s="1"/>
      <c r="QFN95" s="1"/>
      <c r="QFO95" s="1"/>
      <c r="QFP95" s="1"/>
      <c r="QFQ95" s="1"/>
      <c r="QFR95" s="1"/>
      <c r="QFS95" s="1"/>
      <c r="QFT95" s="1"/>
      <c r="QFU95" s="1"/>
      <c r="QFV95" s="1"/>
      <c r="QFW95" s="1"/>
      <c r="QFX95" s="1"/>
      <c r="QFY95" s="1"/>
      <c r="QFZ95" s="1"/>
      <c r="QGA95" s="1"/>
      <c r="QGB95" s="1"/>
      <c r="QGC95" s="1"/>
      <c r="QGD95" s="1"/>
      <c r="QGE95" s="1"/>
      <c r="QGF95" s="1"/>
      <c r="QGG95" s="1"/>
      <c r="QGH95" s="1"/>
      <c r="QGI95" s="1"/>
      <c r="QGJ95" s="1"/>
      <c r="QGK95" s="1"/>
      <c r="QGL95" s="1"/>
      <c r="QGM95" s="1"/>
      <c r="QGN95" s="1"/>
      <c r="QGO95" s="1"/>
      <c r="QGP95" s="1"/>
      <c r="QGQ95" s="1"/>
      <c r="QGR95" s="1"/>
      <c r="QGS95" s="1"/>
      <c r="QGT95" s="1"/>
      <c r="QGU95" s="1"/>
      <c r="QGV95" s="1"/>
      <c r="QGW95" s="1"/>
      <c r="QGX95" s="1"/>
      <c r="QGY95" s="1"/>
      <c r="QGZ95" s="1"/>
      <c r="QHA95" s="1"/>
      <c r="QHB95" s="1"/>
      <c r="QHC95" s="1"/>
      <c r="QHD95" s="1"/>
      <c r="QHE95" s="1"/>
      <c r="QHF95" s="1"/>
      <c r="QHG95" s="1"/>
      <c r="QHH95" s="1"/>
      <c r="QHI95" s="1"/>
      <c r="QHJ95" s="1"/>
      <c r="QHK95" s="1"/>
      <c r="QHL95" s="1"/>
      <c r="QHM95" s="1"/>
      <c r="QHN95" s="1"/>
      <c r="QHO95" s="1"/>
      <c r="QHP95" s="1"/>
      <c r="QHQ95" s="1"/>
      <c r="QHR95" s="1"/>
      <c r="QHS95" s="1"/>
      <c r="QHT95" s="1"/>
      <c r="QHU95" s="1"/>
      <c r="QHV95" s="1"/>
      <c r="QHW95" s="1"/>
      <c r="QHX95" s="1"/>
      <c r="QHY95" s="1"/>
      <c r="QHZ95" s="1"/>
      <c r="QIA95" s="1"/>
      <c r="QIB95" s="1"/>
      <c r="QIC95" s="1"/>
      <c r="QID95" s="1"/>
      <c r="QIE95" s="1"/>
      <c r="QIF95" s="1"/>
      <c r="QIG95" s="1"/>
      <c r="QIH95" s="1"/>
      <c r="QII95" s="1"/>
      <c r="QIJ95" s="1"/>
      <c r="QIK95" s="1"/>
      <c r="QIL95" s="1"/>
      <c r="QIM95" s="1"/>
      <c r="QIN95" s="1"/>
      <c r="QIO95" s="1"/>
      <c r="QIP95" s="1"/>
      <c r="QIQ95" s="1"/>
      <c r="QIR95" s="1"/>
      <c r="QIS95" s="1"/>
      <c r="QIT95" s="1"/>
      <c r="QIU95" s="1"/>
      <c r="QIV95" s="1"/>
      <c r="QIW95" s="1"/>
      <c r="QIX95" s="1"/>
      <c r="QIY95" s="1"/>
      <c r="QIZ95" s="1"/>
      <c r="QJA95" s="1"/>
      <c r="QJB95" s="1"/>
      <c r="QJC95" s="1"/>
      <c r="QJD95" s="1"/>
      <c r="QJE95" s="1"/>
      <c r="QJF95" s="1"/>
      <c r="QJG95" s="1"/>
      <c r="QJH95" s="1"/>
      <c r="QJI95" s="1"/>
      <c r="QJJ95" s="1"/>
      <c r="QJK95" s="1"/>
      <c r="QJL95" s="1"/>
      <c r="QJM95" s="1"/>
      <c r="QJN95" s="1"/>
      <c r="QJO95" s="1"/>
      <c r="QJP95" s="1"/>
      <c r="QJQ95" s="1"/>
      <c r="QJR95" s="1"/>
      <c r="QJS95" s="1"/>
      <c r="QJT95" s="1"/>
      <c r="QJU95" s="1"/>
      <c r="QJV95" s="1"/>
      <c r="QJW95" s="1"/>
      <c r="QJX95" s="1"/>
      <c r="QJY95" s="1"/>
      <c r="QJZ95" s="1"/>
      <c r="QKA95" s="1"/>
      <c r="QKB95" s="1"/>
      <c r="QKC95" s="1"/>
      <c r="QKD95" s="1"/>
      <c r="QKE95" s="1"/>
      <c r="QKF95" s="1"/>
      <c r="QKG95" s="1"/>
      <c r="QKH95" s="1"/>
      <c r="QKI95" s="1"/>
      <c r="QKJ95" s="1"/>
      <c r="QKK95" s="1"/>
      <c r="QKL95" s="1"/>
      <c r="QKM95" s="1"/>
      <c r="QKN95" s="1"/>
      <c r="QKO95" s="1"/>
      <c r="QKP95" s="1"/>
      <c r="QKQ95" s="1"/>
      <c r="QKR95" s="1"/>
      <c r="QKS95" s="1"/>
      <c r="QKT95" s="1"/>
      <c r="QKU95" s="1"/>
      <c r="QKV95" s="1"/>
      <c r="QKW95" s="1"/>
      <c r="QKX95" s="1"/>
      <c r="QKY95" s="1"/>
      <c r="QKZ95" s="1"/>
      <c r="QLA95" s="1"/>
      <c r="QLB95" s="1"/>
      <c r="QLC95" s="1"/>
      <c r="QLD95" s="1"/>
      <c r="QLE95" s="1"/>
      <c r="QLF95" s="1"/>
      <c r="QLG95" s="1"/>
      <c r="QLH95" s="1"/>
      <c r="QLI95" s="1"/>
      <c r="QLJ95" s="1"/>
      <c r="QLK95" s="1"/>
      <c r="QLL95" s="1"/>
      <c r="QLM95" s="1"/>
      <c r="QLN95" s="1"/>
      <c r="QLO95" s="1"/>
      <c r="QLP95" s="1"/>
      <c r="QLQ95" s="1"/>
      <c r="QLR95" s="1"/>
      <c r="QLS95" s="1"/>
      <c r="QLT95" s="1"/>
      <c r="QLU95" s="1"/>
      <c r="QLV95" s="1"/>
      <c r="QLW95" s="1"/>
      <c r="QLX95" s="1"/>
      <c r="QLY95" s="1"/>
      <c r="QLZ95" s="1"/>
      <c r="QMA95" s="1"/>
      <c r="QMB95" s="1"/>
      <c r="QMC95" s="1"/>
      <c r="QMD95" s="1"/>
      <c r="QME95" s="1"/>
      <c r="QMF95" s="1"/>
      <c r="QMG95" s="1"/>
      <c r="QMH95" s="1"/>
      <c r="QMI95" s="1"/>
      <c r="QMJ95" s="1"/>
      <c r="QMK95" s="1"/>
      <c r="QML95" s="1"/>
      <c r="QMM95" s="1"/>
      <c r="QMN95" s="1"/>
      <c r="QMO95" s="1"/>
      <c r="QMP95" s="1"/>
      <c r="QMQ95" s="1"/>
      <c r="QMR95" s="1"/>
      <c r="QMS95" s="1"/>
      <c r="QMT95" s="1"/>
      <c r="QMU95" s="1"/>
      <c r="QMV95" s="1"/>
      <c r="QMW95" s="1"/>
      <c r="QMX95" s="1"/>
      <c r="QMY95" s="1"/>
      <c r="QMZ95" s="1"/>
      <c r="QNA95" s="1"/>
      <c r="QNB95" s="1"/>
      <c r="QNC95" s="1"/>
      <c r="QND95" s="1"/>
      <c r="QNE95" s="1"/>
      <c r="QNF95" s="1"/>
      <c r="QNG95" s="1"/>
      <c r="QNH95" s="1"/>
      <c r="QNI95" s="1"/>
      <c r="QNJ95" s="1"/>
      <c r="QNK95" s="1"/>
      <c r="QNL95" s="1"/>
      <c r="QNM95" s="1"/>
      <c r="QNN95" s="1"/>
      <c r="QNO95" s="1"/>
      <c r="QNP95" s="1"/>
      <c r="QNQ95" s="1"/>
      <c r="QNR95" s="1"/>
      <c r="QNS95" s="1"/>
      <c r="QNT95" s="1"/>
      <c r="QNU95" s="1"/>
      <c r="QNV95" s="1"/>
      <c r="QNW95" s="1"/>
      <c r="QNX95" s="1"/>
      <c r="QNY95" s="1"/>
      <c r="QNZ95" s="1"/>
      <c r="QOA95" s="1"/>
      <c r="QOB95" s="1"/>
      <c r="QOC95" s="1"/>
      <c r="QOD95" s="1"/>
      <c r="QOE95" s="1"/>
      <c r="QOF95" s="1"/>
      <c r="QOG95" s="1"/>
      <c r="QOH95" s="1"/>
      <c r="QOI95" s="1"/>
      <c r="QOJ95" s="1"/>
      <c r="QOK95" s="1"/>
      <c r="QOL95" s="1"/>
      <c r="QOM95" s="1"/>
      <c r="QON95" s="1"/>
      <c r="QOO95" s="1"/>
      <c r="QOP95" s="1"/>
      <c r="QOQ95" s="1"/>
      <c r="QOR95" s="1"/>
      <c r="QOS95" s="1"/>
      <c r="QOT95" s="1"/>
      <c r="QOU95" s="1"/>
      <c r="QOV95" s="1"/>
      <c r="QOW95" s="1"/>
      <c r="QOX95" s="1"/>
      <c r="QOY95" s="1"/>
      <c r="QOZ95" s="1"/>
      <c r="QPA95" s="1"/>
      <c r="QPB95" s="1"/>
      <c r="QPC95" s="1"/>
      <c r="QPD95" s="1"/>
      <c r="QPE95" s="1"/>
      <c r="QPF95" s="1"/>
      <c r="QPG95" s="1"/>
      <c r="QPH95" s="1"/>
      <c r="QPI95" s="1"/>
      <c r="QPJ95" s="1"/>
      <c r="QPK95" s="1"/>
      <c r="QPL95" s="1"/>
      <c r="QPM95" s="1"/>
      <c r="QPN95" s="1"/>
      <c r="QPO95" s="1"/>
      <c r="QPP95" s="1"/>
      <c r="QPQ95" s="1"/>
      <c r="QPR95" s="1"/>
      <c r="QPS95" s="1"/>
      <c r="QPT95" s="1"/>
      <c r="QPU95" s="1"/>
      <c r="QPV95" s="1"/>
      <c r="QPW95" s="1"/>
      <c r="QPX95" s="1"/>
      <c r="QPY95" s="1"/>
      <c r="QPZ95" s="1"/>
      <c r="QQA95" s="1"/>
      <c r="QQB95" s="1"/>
      <c r="QQC95" s="1"/>
      <c r="QQD95" s="1"/>
      <c r="QQE95" s="1"/>
      <c r="QQF95" s="1"/>
      <c r="QQG95" s="1"/>
      <c r="QQH95" s="1"/>
      <c r="QQI95" s="1"/>
      <c r="QQJ95" s="1"/>
      <c r="QQK95" s="1"/>
      <c r="QQL95" s="1"/>
      <c r="QQM95" s="1"/>
      <c r="QQN95" s="1"/>
      <c r="QQO95" s="1"/>
      <c r="QQP95" s="1"/>
      <c r="QQQ95" s="1"/>
      <c r="QQR95" s="1"/>
      <c r="QQS95" s="1"/>
      <c r="QQT95" s="1"/>
      <c r="QQU95" s="1"/>
      <c r="QQV95" s="1"/>
      <c r="QQW95" s="1"/>
      <c r="QQX95" s="1"/>
      <c r="QQY95" s="1"/>
      <c r="QQZ95" s="1"/>
      <c r="QRA95" s="1"/>
      <c r="QRB95" s="1"/>
      <c r="QRC95" s="1"/>
      <c r="QRD95" s="1"/>
      <c r="QRE95" s="1"/>
      <c r="QRF95" s="1"/>
      <c r="QRG95" s="1"/>
      <c r="QRH95" s="1"/>
      <c r="QRI95" s="1"/>
      <c r="QRJ95" s="1"/>
      <c r="QRK95" s="1"/>
      <c r="QRL95" s="1"/>
      <c r="QRM95" s="1"/>
      <c r="QRN95" s="1"/>
      <c r="QRO95" s="1"/>
      <c r="QRP95" s="1"/>
      <c r="QRQ95" s="1"/>
      <c r="QRR95" s="1"/>
      <c r="QRS95" s="1"/>
      <c r="QRT95" s="1"/>
      <c r="QRU95" s="1"/>
      <c r="QRV95" s="1"/>
      <c r="QRW95" s="1"/>
      <c r="QRX95" s="1"/>
      <c r="QRY95" s="1"/>
      <c r="QRZ95" s="1"/>
      <c r="QSA95" s="1"/>
      <c r="QSB95" s="1"/>
      <c r="QSC95" s="1"/>
      <c r="QSD95" s="1"/>
      <c r="QSE95" s="1"/>
      <c r="QSF95" s="1"/>
      <c r="QSG95" s="1"/>
      <c r="QSH95" s="1"/>
      <c r="QSI95" s="1"/>
      <c r="QSJ95" s="1"/>
      <c r="QSK95" s="1"/>
      <c r="QSL95" s="1"/>
      <c r="QSM95" s="1"/>
      <c r="QSN95" s="1"/>
      <c r="QSO95" s="1"/>
      <c r="QSP95" s="1"/>
      <c r="QSQ95" s="1"/>
      <c r="QSR95" s="1"/>
      <c r="QSS95" s="1"/>
      <c r="QST95" s="1"/>
      <c r="QSU95" s="1"/>
      <c r="QSV95" s="1"/>
      <c r="QSW95" s="1"/>
      <c r="QSX95" s="1"/>
      <c r="QSY95" s="1"/>
      <c r="QSZ95" s="1"/>
      <c r="QTA95" s="1"/>
      <c r="QTB95" s="1"/>
      <c r="QTC95" s="1"/>
      <c r="QTD95" s="1"/>
      <c r="QTE95" s="1"/>
      <c r="QTF95" s="1"/>
      <c r="QTG95" s="1"/>
      <c r="QTH95" s="1"/>
      <c r="QTI95" s="1"/>
      <c r="QTJ95" s="1"/>
      <c r="QTK95" s="1"/>
      <c r="QTL95" s="1"/>
      <c r="QTM95" s="1"/>
      <c r="QTN95" s="1"/>
      <c r="QTO95" s="1"/>
      <c r="QTP95" s="1"/>
      <c r="QTQ95" s="1"/>
      <c r="QTR95" s="1"/>
      <c r="QTS95" s="1"/>
      <c r="QTT95" s="1"/>
      <c r="QTU95" s="1"/>
      <c r="QTV95" s="1"/>
      <c r="QTW95" s="1"/>
      <c r="QTX95" s="1"/>
      <c r="QTY95" s="1"/>
      <c r="QTZ95" s="1"/>
      <c r="QUA95" s="1"/>
      <c r="QUB95" s="1"/>
      <c r="QUC95" s="1"/>
      <c r="QUD95" s="1"/>
      <c r="QUE95" s="1"/>
      <c r="QUF95" s="1"/>
      <c r="QUG95" s="1"/>
      <c r="QUH95" s="1"/>
      <c r="QUI95" s="1"/>
      <c r="QUJ95" s="1"/>
      <c r="QUK95" s="1"/>
      <c r="QUL95" s="1"/>
      <c r="QUM95" s="1"/>
      <c r="QUN95" s="1"/>
      <c r="QUO95" s="1"/>
      <c r="QUP95" s="1"/>
      <c r="QUQ95" s="1"/>
      <c r="QUR95" s="1"/>
      <c r="QUS95" s="1"/>
      <c r="QUT95" s="1"/>
      <c r="QUU95" s="1"/>
      <c r="QUV95" s="1"/>
      <c r="QUW95" s="1"/>
      <c r="QUX95" s="1"/>
      <c r="QUY95" s="1"/>
      <c r="QUZ95" s="1"/>
      <c r="QVA95" s="1"/>
      <c r="QVB95" s="1"/>
      <c r="QVC95" s="1"/>
      <c r="QVD95" s="1"/>
      <c r="QVE95" s="1"/>
      <c r="QVF95" s="1"/>
      <c r="QVG95" s="1"/>
      <c r="QVH95" s="1"/>
      <c r="QVI95" s="1"/>
      <c r="QVJ95" s="1"/>
      <c r="QVK95" s="1"/>
      <c r="QVL95" s="1"/>
      <c r="QVM95" s="1"/>
      <c r="QVN95" s="1"/>
      <c r="QVO95" s="1"/>
      <c r="QVP95" s="1"/>
      <c r="QVQ95" s="1"/>
      <c r="QVR95" s="1"/>
      <c r="QVS95" s="1"/>
      <c r="QVT95" s="1"/>
      <c r="QVU95" s="1"/>
      <c r="QVV95" s="1"/>
      <c r="QVW95" s="1"/>
      <c r="QVX95" s="1"/>
      <c r="QVY95" s="1"/>
      <c r="QVZ95" s="1"/>
      <c r="QWA95" s="1"/>
      <c r="QWB95" s="1"/>
      <c r="QWC95" s="1"/>
      <c r="QWD95" s="1"/>
      <c r="QWE95" s="1"/>
      <c r="QWF95" s="1"/>
      <c r="QWG95" s="1"/>
      <c r="QWH95" s="1"/>
      <c r="QWI95" s="1"/>
      <c r="QWJ95" s="1"/>
      <c r="QWK95" s="1"/>
      <c r="QWL95" s="1"/>
      <c r="QWM95" s="1"/>
      <c r="QWN95" s="1"/>
      <c r="QWO95" s="1"/>
      <c r="QWP95" s="1"/>
      <c r="QWQ95" s="1"/>
      <c r="QWR95" s="1"/>
      <c r="QWS95" s="1"/>
      <c r="QWT95" s="1"/>
      <c r="QWU95" s="1"/>
      <c r="QWV95" s="1"/>
      <c r="QWW95" s="1"/>
      <c r="QWX95" s="1"/>
      <c r="QWY95" s="1"/>
      <c r="QWZ95" s="1"/>
      <c r="QXA95" s="1"/>
      <c r="QXB95" s="1"/>
      <c r="QXC95" s="1"/>
      <c r="QXD95" s="1"/>
      <c r="QXE95" s="1"/>
      <c r="QXF95" s="1"/>
      <c r="QXG95" s="1"/>
      <c r="QXH95" s="1"/>
      <c r="QXI95" s="1"/>
      <c r="QXJ95" s="1"/>
      <c r="QXK95" s="1"/>
      <c r="QXL95" s="1"/>
      <c r="QXM95" s="1"/>
      <c r="QXN95" s="1"/>
      <c r="QXO95" s="1"/>
      <c r="QXP95" s="1"/>
      <c r="QXQ95" s="1"/>
      <c r="QXR95" s="1"/>
      <c r="QXS95" s="1"/>
      <c r="QXT95" s="1"/>
      <c r="QXU95" s="1"/>
      <c r="QXV95" s="1"/>
      <c r="QXW95" s="1"/>
      <c r="QXX95" s="1"/>
      <c r="QXY95" s="1"/>
      <c r="QXZ95" s="1"/>
      <c r="QYA95" s="1"/>
      <c r="QYB95" s="1"/>
      <c r="QYC95" s="1"/>
      <c r="QYD95" s="1"/>
      <c r="QYE95" s="1"/>
      <c r="QYF95" s="1"/>
      <c r="QYG95" s="1"/>
      <c r="QYH95" s="1"/>
      <c r="QYI95" s="1"/>
      <c r="QYJ95" s="1"/>
      <c r="QYK95" s="1"/>
      <c r="QYL95" s="1"/>
      <c r="QYM95" s="1"/>
      <c r="QYN95" s="1"/>
      <c r="QYO95" s="1"/>
      <c r="QYP95" s="1"/>
      <c r="QYQ95" s="1"/>
      <c r="QYR95" s="1"/>
      <c r="QYS95" s="1"/>
      <c r="QYT95" s="1"/>
      <c r="QYU95" s="1"/>
      <c r="QYV95" s="1"/>
      <c r="QYW95" s="1"/>
      <c r="QYX95" s="1"/>
      <c r="QYY95" s="1"/>
      <c r="QYZ95" s="1"/>
      <c r="QZA95" s="1"/>
      <c r="QZB95" s="1"/>
      <c r="QZC95" s="1"/>
      <c r="QZD95" s="1"/>
      <c r="QZE95" s="1"/>
      <c r="QZF95" s="1"/>
      <c r="QZG95" s="1"/>
      <c r="QZH95" s="1"/>
      <c r="QZI95" s="1"/>
      <c r="QZJ95" s="1"/>
      <c r="QZK95" s="1"/>
      <c r="QZL95" s="1"/>
      <c r="QZM95" s="1"/>
      <c r="QZN95" s="1"/>
      <c r="QZO95" s="1"/>
      <c r="QZP95" s="1"/>
      <c r="QZQ95" s="1"/>
      <c r="QZR95" s="1"/>
      <c r="QZS95" s="1"/>
      <c r="QZT95" s="1"/>
      <c r="QZU95" s="1"/>
      <c r="QZV95" s="1"/>
      <c r="QZW95" s="1"/>
      <c r="QZX95" s="1"/>
      <c r="QZY95" s="1"/>
      <c r="QZZ95" s="1"/>
      <c r="RAA95" s="1"/>
      <c r="RAB95" s="1"/>
      <c r="RAC95" s="1"/>
      <c r="RAD95" s="1"/>
      <c r="RAE95" s="1"/>
      <c r="RAF95" s="1"/>
      <c r="RAG95" s="1"/>
      <c r="RAH95" s="1"/>
      <c r="RAI95" s="1"/>
      <c r="RAJ95" s="1"/>
      <c r="RAK95" s="1"/>
      <c r="RAL95" s="1"/>
      <c r="RAM95" s="1"/>
      <c r="RAN95" s="1"/>
      <c r="RAO95" s="1"/>
      <c r="RAP95" s="1"/>
      <c r="RAQ95" s="1"/>
      <c r="RAR95" s="1"/>
      <c r="RAS95" s="1"/>
      <c r="RAT95" s="1"/>
      <c r="RAU95" s="1"/>
      <c r="RAV95" s="1"/>
      <c r="RAW95" s="1"/>
      <c r="RAX95" s="1"/>
      <c r="RAY95" s="1"/>
      <c r="RAZ95" s="1"/>
      <c r="RBA95" s="1"/>
      <c r="RBB95" s="1"/>
      <c r="RBC95" s="1"/>
      <c r="RBD95" s="1"/>
      <c r="RBE95" s="1"/>
      <c r="RBF95" s="1"/>
      <c r="RBG95" s="1"/>
      <c r="RBH95" s="1"/>
      <c r="RBI95" s="1"/>
      <c r="RBJ95" s="1"/>
      <c r="RBK95" s="1"/>
      <c r="RBL95" s="1"/>
      <c r="RBM95" s="1"/>
      <c r="RBN95" s="1"/>
      <c r="RBO95" s="1"/>
      <c r="RBP95" s="1"/>
      <c r="RBQ95" s="1"/>
      <c r="RBR95" s="1"/>
      <c r="RBS95" s="1"/>
      <c r="RBT95" s="1"/>
      <c r="RBU95" s="1"/>
      <c r="RBV95" s="1"/>
      <c r="RBW95" s="1"/>
      <c r="RBX95" s="1"/>
      <c r="RBY95" s="1"/>
      <c r="RBZ95" s="1"/>
      <c r="RCA95" s="1"/>
      <c r="RCB95" s="1"/>
      <c r="RCC95" s="1"/>
      <c r="RCD95" s="1"/>
      <c r="RCE95" s="1"/>
      <c r="RCF95" s="1"/>
      <c r="RCG95" s="1"/>
      <c r="RCH95" s="1"/>
      <c r="RCI95" s="1"/>
      <c r="RCJ95" s="1"/>
      <c r="RCK95" s="1"/>
      <c r="RCL95" s="1"/>
      <c r="RCM95" s="1"/>
      <c r="RCN95" s="1"/>
      <c r="RCO95" s="1"/>
      <c r="RCP95" s="1"/>
      <c r="RCQ95" s="1"/>
      <c r="RCR95" s="1"/>
      <c r="RCS95" s="1"/>
      <c r="RCT95" s="1"/>
      <c r="RCU95" s="1"/>
      <c r="RCV95" s="1"/>
      <c r="RCW95" s="1"/>
      <c r="RCX95" s="1"/>
      <c r="RCY95" s="1"/>
      <c r="RCZ95" s="1"/>
      <c r="RDA95" s="1"/>
      <c r="RDB95" s="1"/>
      <c r="RDC95" s="1"/>
      <c r="RDD95" s="1"/>
      <c r="RDE95" s="1"/>
      <c r="RDF95" s="1"/>
      <c r="RDG95" s="1"/>
      <c r="RDH95" s="1"/>
      <c r="RDI95" s="1"/>
      <c r="RDJ95" s="1"/>
      <c r="RDK95" s="1"/>
      <c r="RDL95" s="1"/>
      <c r="RDM95" s="1"/>
      <c r="RDN95" s="1"/>
      <c r="RDO95" s="1"/>
      <c r="RDP95" s="1"/>
      <c r="RDQ95" s="1"/>
      <c r="RDR95" s="1"/>
      <c r="RDS95" s="1"/>
      <c r="RDT95" s="1"/>
      <c r="RDU95" s="1"/>
      <c r="RDV95" s="1"/>
      <c r="RDW95" s="1"/>
      <c r="RDX95" s="1"/>
      <c r="RDY95" s="1"/>
      <c r="RDZ95" s="1"/>
      <c r="REA95" s="1"/>
      <c r="REB95" s="1"/>
      <c r="REC95" s="1"/>
      <c r="RED95" s="1"/>
      <c r="REE95" s="1"/>
      <c r="REF95" s="1"/>
      <c r="REG95" s="1"/>
      <c r="REH95" s="1"/>
      <c r="REI95" s="1"/>
      <c r="REJ95" s="1"/>
      <c r="REK95" s="1"/>
      <c r="REL95" s="1"/>
      <c r="REM95" s="1"/>
      <c r="REN95" s="1"/>
      <c r="REO95" s="1"/>
      <c r="REP95" s="1"/>
      <c r="REQ95" s="1"/>
      <c r="RER95" s="1"/>
      <c r="RES95" s="1"/>
      <c r="RET95" s="1"/>
      <c r="REU95" s="1"/>
      <c r="REV95" s="1"/>
      <c r="REW95" s="1"/>
      <c r="REX95" s="1"/>
      <c r="REY95" s="1"/>
      <c r="REZ95" s="1"/>
      <c r="RFA95" s="1"/>
      <c r="RFB95" s="1"/>
      <c r="RFC95" s="1"/>
      <c r="RFD95" s="1"/>
      <c r="RFE95" s="1"/>
      <c r="RFF95" s="1"/>
      <c r="RFG95" s="1"/>
      <c r="RFH95" s="1"/>
      <c r="RFI95" s="1"/>
      <c r="RFJ95" s="1"/>
      <c r="RFK95" s="1"/>
      <c r="RFL95" s="1"/>
      <c r="RFM95" s="1"/>
      <c r="RFN95" s="1"/>
      <c r="RFO95" s="1"/>
      <c r="RFP95" s="1"/>
      <c r="RFQ95" s="1"/>
      <c r="RFR95" s="1"/>
      <c r="RFS95" s="1"/>
      <c r="RFT95" s="1"/>
      <c r="RFU95" s="1"/>
      <c r="RFV95" s="1"/>
      <c r="RFW95" s="1"/>
      <c r="RFX95" s="1"/>
      <c r="RFY95" s="1"/>
      <c r="RFZ95" s="1"/>
      <c r="RGA95" s="1"/>
      <c r="RGB95" s="1"/>
      <c r="RGC95" s="1"/>
      <c r="RGD95" s="1"/>
      <c r="RGE95" s="1"/>
      <c r="RGF95" s="1"/>
      <c r="RGG95" s="1"/>
      <c r="RGH95" s="1"/>
      <c r="RGI95" s="1"/>
      <c r="RGJ95" s="1"/>
      <c r="RGK95" s="1"/>
      <c r="RGL95" s="1"/>
      <c r="RGM95" s="1"/>
      <c r="RGN95" s="1"/>
      <c r="RGO95" s="1"/>
      <c r="RGP95" s="1"/>
      <c r="RGQ95" s="1"/>
      <c r="RGR95" s="1"/>
      <c r="RGS95" s="1"/>
      <c r="RGT95" s="1"/>
      <c r="RGU95" s="1"/>
      <c r="RGV95" s="1"/>
      <c r="RGW95" s="1"/>
      <c r="RGX95" s="1"/>
      <c r="RGY95" s="1"/>
      <c r="RGZ95" s="1"/>
      <c r="RHA95" s="1"/>
      <c r="RHB95" s="1"/>
      <c r="RHC95" s="1"/>
      <c r="RHD95" s="1"/>
      <c r="RHE95" s="1"/>
      <c r="RHF95" s="1"/>
      <c r="RHG95" s="1"/>
      <c r="RHH95" s="1"/>
      <c r="RHI95" s="1"/>
      <c r="RHJ95" s="1"/>
      <c r="RHK95" s="1"/>
      <c r="RHL95" s="1"/>
      <c r="RHM95" s="1"/>
      <c r="RHN95" s="1"/>
      <c r="RHO95" s="1"/>
      <c r="RHP95" s="1"/>
      <c r="RHQ95" s="1"/>
      <c r="RHR95" s="1"/>
      <c r="RHS95" s="1"/>
      <c r="RHT95" s="1"/>
      <c r="RHU95" s="1"/>
      <c r="RHV95" s="1"/>
      <c r="RHW95" s="1"/>
      <c r="RHX95" s="1"/>
      <c r="RHY95" s="1"/>
      <c r="RHZ95" s="1"/>
      <c r="RIA95" s="1"/>
      <c r="RIB95" s="1"/>
      <c r="RIC95" s="1"/>
      <c r="RID95" s="1"/>
      <c r="RIE95" s="1"/>
      <c r="RIF95" s="1"/>
      <c r="RIG95" s="1"/>
      <c r="RIH95" s="1"/>
      <c r="RII95" s="1"/>
      <c r="RIJ95" s="1"/>
      <c r="RIK95" s="1"/>
      <c r="RIL95" s="1"/>
      <c r="RIM95" s="1"/>
      <c r="RIN95" s="1"/>
      <c r="RIO95" s="1"/>
      <c r="RIP95" s="1"/>
      <c r="RIQ95" s="1"/>
      <c r="RIR95" s="1"/>
      <c r="RIS95" s="1"/>
      <c r="RIT95" s="1"/>
      <c r="RIU95" s="1"/>
      <c r="RIV95" s="1"/>
      <c r="RIW95" s="1"/>
      <c r="RIX95" s="1"/>
      <c r="RIY95" s="1"/>
      <c r="RIZ95" s="1"/>
      <c r="RJA95" s="1"/>
      <c r="RJB95" s="1"/>
      <c r="RJC95" s="1"/>
      <c r="RJD95" s="1"/>
      <c r="RJE95" s="1"/>
      <c r="RJF95" s="1"/>
      <c r="RJG95" s="1"/>
      <c r="RJH95" s="1"/>
      <c r="RJI95" s="1"/>
      <c r="RJJ95" s="1"/>
      <c r="RJK95" s="1"/>
      <c r="RJL95" s="1"/>
      <c r="RJM95" s="1"/>
      <c r="RJN95" s="1"/>
      <c r="RJO95" s="1"/>
      <c r="RJP95" s="1"/>
      <c r="RJQ95" s="1"/>
      <c r="RJR95" s="1"/>
      <c r="RJS95" s="1"/>
      <c r="RJT95" s="1"/>
      <c r="RJU95" s="1"/>
      <c r="RJV95" s="1"/>
      <c r="RJW95" s="1"/>
      <c r="RJX95" s="1"/>
      <c r="RJY95" s="1"/>
      <c r="RJZ95" s="1"/>
      <c r="RKA95" s="1"/>
      <c r="RKB95" s="1"/>
      <c r="RKC95" s="1"/>
      <c r="RKD95" s="1"/>
      <c r="RKE95" s="1"/>
      <c r="RKF95" s="1"/>
      <c r="RKG95" s="1"/>
      <c r="RKH95" s="1"/>
      <c r="RKI95" s="1"/>
      <c r="RKJ95" s="1"/>
      <c r="RKK95" s="1"/>
      <c r="RKL95" s="1"/>
      <c r="RKM95" s="1"/>
      <c r="RKN95" s="1"/>
      <c r="RKO95" s="1"/>
      <c r="RKP95" s="1"/>
      <c r="RKQ95" s="1"/>
      <c r="RKR95" s="1"/>
      <c r="RKS95" s="1"/>
      <c r="RKT95" s="1"/>
      <c r="RKU95" s="1"/>
      <c r="RKV95" s="1"/>
      <c r="RKW95" s="1"/>
      <c r="RKX95" s="1"/>
      <c r="RKY95" s="1"/>
      <c r="RKZ95" s="1"/>
      <c r="RLA95" s="1"/>
      <c r="RLB95" s="1"/>
      <c r="RLC95" s="1"/>
      <c r="RLD95" s="1"/>
      <c r="RLE95" s="1"/>
      <c r="RLF95" s="1"/>
      <c r="RLG95" s="1"/>
      <c r="RLH95" s="1"/>
      <c r="RLI95" s="1"/>
      <c r="RLJ95" s="1"/>
      <c r="RLK95" s="1"/>
      <c r="RLL95" s="1"/>
      <c r="RLM95" s="1"/>
      <c r="RLN95" s="1"/>
      <c r="RLO95" s="1"/>
      <c r="RLP95" s="1"/>
      <c r="RLQ95" s="1"/>
      <c r="RLR95" s="1"/>
      <c r="RLS95" s="1"/>
      <c r="RLT95" s="1"/>
      <c r="RLU95" s="1"/>
      <c r="RLV95" s="1"/>
      <c r="RLW95" s="1"/>
      <c r="RLX95" s="1"/>
      <c r="RLY95" s="1"/>
      <c r="RLZ95" s="1"/>
      <c r="RMA95" s="1"/>
      <c r="RMB95" s="1"/>
      <c r="RMC95" s="1"/>
      <c r="RMD95" s="1"/>
      <c r="RME95" s="1"/>
      <c r="RMF95" s="1"/>
      <c r="RMG95" s="1"/>
      <c r="RMH95" s="1"/>
      <c r="RMI95" s="1"/>
      <c r="RMJ95" s="1"/>
      <c r="RMK95" s="1"/>
      <c r="RML95" s="1"/>
      <c r="RMM95" s="1"/>
      <c r="RMN95" s="1"/>
      <c r="RMO95" s="1"/>
      <c r="RMP95" s="1"/>
      <c r="RMQ95" s="1"/>
      <c r="RMR95" s="1"/>
      <c r="RMS95" s="1"/>
      <c r="RMT95" s="1"/>
      <c r="RMU95" s="1"/>
      <c r="RMV95" s="1"/>
      <c r="RMW95" s="1"/>
      <c r="RMX95" s="1"/>
      <c r="RMY95" s="1"/>
      <c r="RMZ95" s="1"/>
      <c r="RNA95" s="1"/>
      <c r="RNB95" s="1"/>
      <c r="RNC95" s="1"/>
      <c r="RND95" s="1"/>
      <c r="RNE95" s="1"/>
      <c r="RNF95" s="1"/>
      <c r="RNG95" s="1"/>
      <c r="RNH95" s="1"/>
      <c r="RNI95" s="1"/>
      <c r="RNJ95" s="1"/>
      <c r="RNK95" s="1"/>
      <c r="RNL95" s="1"/>
      <c r="RNM95" s="1"/>
      <c r="RNN95" s="1"/>
      <c r="RNO95" s="1"/>
      <c r="RNP95" s="1"/>
      <c r="RNQ95" s="1"/>
      <c r="RNR95" s="1"/>
      <c r="RNS95" s="1"/>
      <c r="RNT95" s="1"/>
      <c r="RNU95" s="1"/>
      <c r="RNV95" s="1"/>
      <c r="RNW95" s="1"/>
      <c r="RNX95" s="1"/>
      <c r="RNY95" s="1"/>
      <c r="RNZ95" s="1"/>
      <c r="ROA95" s="1"/>
      <c r="ROB95" s="1"/>
      <c r="ROC95" s="1"/>
      <c r="ROD95" s="1"/>
      <c r="ROE95" s="1"/>
      <c r="ROF95" s="1"/>
      <c r="ROG95" s="1"/>
      <c r="ROH95" s="1"/>
      <c r="ROI95" s="1"/>
      <c r="ROJ95" s="1"/>
      <c r="ROK95" s="1"/>
      <c r="ROL95" s="1"/>
      <c r="ROM95" s="1"/>
      <c r="RON95" s="1"/>
      <c r="ROO95" s="1"/>
      <c r="ROP95" s="1"/>
      <c r="ROQ95" s="1"/>
      <c r="ROR95" s="1"/>
      <c r="ROS95" s="1"/>
      <c r="ROT95" s="1"/>
      <c r="ROU95" s="1"/>
      <c r="ROV95" s="1"/>
      <c r="ROW95" s="1"/>
      <c r="ROX95" s="1"/>
      <c r="ROY95" s="1"/>
      <c r="ROZ95" s="1"/>
      <c r="RPA95" s="1"/>
      <c r="RPB95" s="1"/>
      <c r="RPC95" s="1"/>
      <c r="RPD95" s="1"/>
      <c r="RPE95" s="1"/>
      <c r="RPF95" s="1"/>
      <c r="RPG95" s="1"/>
      <c r="RPH95" s="1"/>
      <c r="RPI95" s="1"/>
      <c r="RPJ95" s="1"/>
      <c r="RPK95" s="1"/>
      <c r="RPL95" s="1"/>
      <c r="RPM95" s="1"/>
      <c r="RPN95" s="1"/>
      <c r="RPO95" s="1"/>
      <c r="RPP95" s="1"/>
      <c r="RPQ95" s="1"/>
      <c r="RPR95" s="1"/>
      <c r="RPS95" s="1"/>
      <c r="RPT95" s="1"/>
      <c r="RPU95" s="1"/>
      <c r="RPV95" s="1"/>
      <c r="RPW95" s="1"/>
      <c r="RPX95" s="1"/>
      <c r="RPY95" s="1"/>
      <c r="RPZ95" s="1"/>
      <c r="RQA95" s="1"/>
      <c r="RQB95" s="1"/>
      <c r="RQC95" s="1"/>
      <c r="RQD95" s="1"/>
      <c r="RQE95" s="1"/>
      <c r="RQF95" s="1"/>
      <c r="RQG95" s="1"/>
      <c r="RQH95" s="1"/>
      <c r="RQI95" s="1"/>
      <c r="RQJ95" s="1"/>
      <c r="RQK95" s="1"/>
      <c r="RQL95" s="1"/>
      <c r="RQM95" s="1"/>
      <c r="RQN95" s="1"/>
      <c r="RQO95" s="1"/>
      <c r="RQP95" s="1"/>
      <c r="RQQ95" s="1"/>
      <c r="RQR95" s="1"/>
      <c r="RQS95" s="1"/>
      <c r="RQT95" s="1"/>
      <c r="RQU95" s="1"/>
      <c r="RQV95" s="1"/>
      <c r="RQW95" s="1"/>
      <c r="RQX95" s="1"/>
      <c r="RQY95" s="1"/>
      <c r="RQZ95" s="1"/>
      <c r="RRA95" s="1"/>
      <c r="RRB95" s="1"/>
      <c r="RRC95" s="1"/>
      <c r="RRD95" s="1"/>
      <c r="RRE95" s="1"/>
      <c r="RRF95" s="1"/>
      <c r="RRG95" s="1"/>
      <c r="RRH95" s="1"/>
      <c r="RRI95" s="1"/>
      <c r="RRJ95" s="1"/>
      <c r="RRK95" s="1"/>
      <c r="RRL95" s="1"/>
      <c r="RRM95" s="1"/>
      <c r="RRN95" s="1"/>
      <c r="RRO95" s="1"/>
      <c r="RRP95" s="1"/>
      <c r="RRQ95" s="1"/>
      <c r="RRR95" s="1"/>
      <c r="RRS95" s="1"/>
      <c r="RRT95" s="1"/>
      <c r="RRU95" s="1"/>
      <c r="RRV95" s="1"/>
      <c r="RRW95" s="1"/>
      <c r="RRX95" s="1"/>
      <c r="RRY95" s="1"/>
      <c r="RRZ95" s="1"/>
      <c r="RSA95" s="1"/>
      <c r="RSB95" s="1"/>
      <c r="RSC95" s="1"/>
      <c r="RSD95" s="1"/>
      <c r="RSE95" s="1"/>
      <c r="RSF95" s="1"/>
      <c r="RSG95" s="1"/>
      <c r="RSH95" s="1"/>
      <c r="RSI95" s="1"/>
      <c r="RSJ95" s="1"/>
      <c r="RSK95" s="1"/>
      <c r="RSL95" s="1"/>
      <c r="RSM95" s="1"/>
      <c r="RSN95" s="1"/>
      <c r="RSO95" s="1"/>
      <c r="RSP95" s="1"/>
      <c r="RSQ95" s="1"/>
      <c r="RSR95" s="1"/>
      <c r="RSS95" s="1"/>
      <c r="RST95" s="1"/>
      <c r="RSU95" s="1"/>
      <c r="RSV95" s="1"/>
      <c r="RSW95" s="1"/>
      <c r="RSX95" s="1"/>
      <c r="RSY95" s="1"/>
      <c r="RSZ95" s="1"/>
      <c r="RTA95" s="1"/>
      <c r="RTB95" s="1"/>
      <c r="RTC95" s="1"/>
      <c r="RTD95" s="1"/>
      <c r="RTE95" s="1"/>
      <c r="RTF95" s="1"/>
      <c r="RTG95" s="1"/>
      <c r="RTH95" s="1"/>
      <c r="RTI95" s="1"/>
      <c r="RTJ95" s="1"/>
      <c r="RTK95" s="1"/>
      <c r="RTL95" s="1"/>
      <c r="RTM95" s="1"/>
      <c r="RTN95" s="1"/>
      <c r="RTO95" s="1"/>
      <c r="RTP95" s="1"/>
      <c r="RTQ95" s="1"/>
      <c r="RTR95" s="1"/>
      <c r="RTS95" s="1"/>
      <c r="RTT95" s="1"/>
      <c r="RTU95" s="1"/>
      <c r="RTV95" s="1"/>
      <c r="RTW95" s="1"/>
      <c r="RTX95" s="1"/>
      <c r="RTY95" s="1"/>
      <c r="RTZ95" s="1"/>
      <c r="RUA95" s="1"/>
      <c r="RUB95" s="1"/>
      <c r="RUC95" s="1"/>
      <c r="RUD95" s="1"/>
      <c r="RUE95" s="1"/>
      <c r="RUF95" s="1"/>
      <c r="RUG95" s="1"/>
      <c r="RUH95" s="1"/>
      <c r="RUI95" s="1"/>
      <c r="RUJ95" s="1"/>
      <c r="RUK95" s="1"/>
      <c r="RUL95" s="1"/>
      <c r="RUM95" s="1"/>
      <c r="RUN95" s="1"/>
      <c r="RUO95" s="1"/>
      <c r="RUP95" s="1"/>
      <c r="RUQ95" s="1"/>
      <c r="RUR95" s="1"/>
      <c r="RUS95" s="1"/>
      <c r="RUT95" s="1"/>
      <c r="RUU95" s="1"/>
      <c r="RUV95" s="1"/>
      <c r="RUW95" s="1"/>
      <c r="RUX95" s="1"/>
      <c r="RUY95" s="1"/>
      <c r="RUZ95" s="1"/>
      <c r="RVA95" s="1"/>
      <c r="RVB95" s="1"/>
      <c r="RVC95" s="1"/>
      <c r="RVD95" s="1"/>
      <c r="RVE95" s="1"/>
      <c r="RVF95" s="1"/>
      <c r="RVG95" s="1"/>
      <c r="RVH95" s="1"/>
      <c r="RVI95" s="1"/>
      <c r="RVJ95" s="1"/>
      <c r="RVK95" s="1"/>
      <c r="RVL95" s="1"/>
      <c r="RVM95" s="1"/>
      <c r="RVN95" s="1"/>
      <c r="RVO95" s="1"/>
      <c r="RVP95" s="1"/>
      <c r="RVQ95" s="1"/>
      <c r="RVR95" s="1"/>
      <c r="RVS95" s="1"/>
      <c r="RVT95" s="1"/>
      <c r="RVU95" s="1"/>
      <c r="RVV95" s="1"/>
      <c r="RVW95" s="1"/>
      <c r="RVX95" s="1"/>
      <c r="RVY95" s="1"/>
      <c r="RVZ95" s="1"/>
      <c r="RWA95" s="1"/>
      <c r="RWB95" s="1"/>
      <c r="RWC95" s="1"/>
      <c r="RWD95" s="1"/>
      <c r="RWE95" s="1"/>
      <c r="RWF95" s="1"/>
      <c r="RWG95" s="1"/>
      <c r="RWH95" s="1"/>
      <c r="RWI95" s="1"/>
      <c r="RWJ95" s="1"/>
      <c r="RWK95" s="1"/>
      <c r="RWL95" s="1"/>
      <c r="RWM95" s="1"/>
      <c r="RWN95" s="1"/>
      <c r="RWO95" s="1"/>
      <c r="RWP95" s="1"/>
      <c r="RWQ95" s="1"/>
      <c r="RWR95" s="1"/>
      <c r="RWS95" s="1"/>
      <c r="RWT95" s="1"/>
      <c r="RWU95" s="1"/>
      <c r="RWV95" s="1"/>
      <c r="RWW95" s="1"/>
      <c r="RWX95" s="1"/>
      <c r="RWY95" s="1"/>
      <c r="RWZ95" s="1"/>
      <c r="RXA95" s="1"/>
      <c r="RXB95" s="1"/>
      <c r="RXC95" s="1"/>
      <c r="RXD95" s="1"/>
      <c r="RXE95" s="1"/>
      <c r="RXF95" s="1"/>
      <c r="RXG95" s="1"/>
      <c r="RXH95" s="1"/>
      <c r="RXI95" s="1"/>
      <c r="RXJ95" s="1"/>
      <c r="RXK95" s="1"/>
      <c r="RXL95" s="1"/>
      <c r="RXM95" s="1"/>
      <c r="RXN95" s="1"/>
      <c r="RXO95" s="1"/>
      <c r="RXP95" s="1"/>
      <c r="RXQ95" s="1"/>
      <c r="RXR95" s="1"/>
      <c r="RXS95" s="1"/>
      <c r="RXT95" s="1"/>
      <c r="RXU95" s="1"/>
      <c r="RXV95" s="1"/>
      <c r="RXW95" s="1"/>
      <c r="RXX95" s="1"/>
      <c r="RXY95" s="1"/>
      <c r="RXZ95" s="1"/>
      <c r="RYA95" s="1"/>
      <c r="RYB95" s="1"/>
      <c r="RYC95" s="1"/>
      <c r="RYD95" s="1"/>
      <c r="RYE95" s="1"/>
      <c r="RYF95" s="1"/>
      <c r="RYG95" s="1"/>
      <c r="RYH95" s="1"/>
      <c r="RYI95" s="1"/>
      <c r="RYJ95" s="1"/>
      <c r="RYK95" s="1"/>
      <c r="RYL95" s="1"/>
      <c r="RYM95" s="1"/>
      <c r="RYN95" s="1"/>
      <c r="RYO95" s="1"/>
      <c r="RYP95" s="1"/>
      <c r="RYQ95" s="1"/>
      <c r="RYR95" s="1"/>
      <c r="RYS95" s="1"/>
      <c r="RYT95" s="1"/>
      <c r="RYU95" s="1"/>
      <c r="RYV95" s="1"/>
      <c r="RYW95" s="1"/>
      <c r="RYX95" s="1"/>
      <c r="RYY95" s="1"/>
      <c r="RYZ95" s="1"/>
      <c r="RZA95" s="1"/>
      <c r="RZB95" s="1"/>
      <c r="RZC95" s="1"/>
      <c r="RZD95" s="1"/>
      <c r="RZE95" s="1"/>
      <c r="RZF95" s="1"/>
      <c r="RZG95" s="1"/>
      <c r="RZH95" s="1"/>
      <c r="RZI95" s="1"/>
      <c r="RZJ95" s="1"/>
      <c r="RZK95" s="1"/>
      <c r="RZL95" s="1"/>
      <c r="RZM95" s="1"/>
      <c r="RZN95" s="1"/>
      <c r="RZO95" s="1"/>
      <c r="RZP95" s="1"/>
      <c r="RZQ95" s="1"/>
      <c r="RZR95" s="1"/>
      <c r="RZS95" s="1"/>
      <c r="RZT95" s="1"/>
      <c r="RZU95" s="1"/>
      <c r="RZV95" s="1"/>
      <c r="RZW95" s="1"/>
      <c r="RZX95" s="1"/>
      <c r="RZY95" s="1"/>
      <c r="RZZ95" s="1"/>
      <c r="SAA95" s="1"/>
      <c r="SAB95" s="1"/>
      <c r="SAC95" s="1"/>
      <c r="SAD95" s="1"/>
      <c r="SAE95" s="1"/>
      <c r="SAF95" s="1"/>
      <c r="SAG95" s="1"/>
      <c r="SAH95" s="1"/>
      <c r="SAI95" s="1"/>
      <c r="SAJ95" s="1"/>
      <c r="SAK95" s="1"/>
      <c r="SAL95" s="1"/>
      <c r="SAM95" s="1"/>
      <c r="SAN95" s="1"/>
      <c r="SAO95" s="1"/>
      <c r="SAP95" s="1"/>
      <c r="SAQ95" s="1"/>
      <c r="SAR95" s="1"/>
      <c r="SAS95" s="1"/>
      <c r="SAT95" s="1"/>
      <c r="SAU95" s="1"/>
      <c r="SAV95" s="1"/>
      <c r="SAW95" s="1"/>
      <c r="SAX95" s="1"/>
      <c r="SAY95" s="1"/>
      <c r="SAZ95" s="1"/>
      <c r="SBA95" s="1"/>
      <c r="SBB95" s="1"/>
      <c r="SBC95" s="1"/>
      <c r="SBD95" s="1"/>
      <c r="SBE95" s="1"/>
      <c r="SBF95" s="1"/>
      <c r="SBG95" s="1"/>
      <c r="SBH95" s="1"/>
      <c r="SBI95" s="1"/>
      <c r="SBJ95" s="1"/>
      <c r="SBK95" s="1"/>
      <c r="SBL95" s="1"/>
      <c r="SBM95" s="1"/>
      <c r="SBN95" s="1"/>
      <c r="SBO95" s="1"/>
      <c r="SBP95" s="1"/>
      <c r="SBQ95" s="1"/>
      <c r="SBR95" s="1"/>
      <c r="SBS95" s="1"/>
      <c r="SBT95" s="1"/>
      <c r="SBU95" s="1"/>
      <c r="SBV95" s="1"/>
      <c r="SBW95" s="1"/>
      <c r="SBX95" s="1"/>
      <c r="SBY95" s="1"/>
      <c r="SBZ95" s="1"/>
      <c r="SCA95" s="1"/>
      <c r="SCB95" s="1"/>
      <c r="SCC95" s="1"/>
      <c r="SCD95" s="1"/>
      <c r="SCE95" s="1"/>
      <c r="SCF95" s="1"/>
      <c r="SCG95" s="1"/>
      <c r="SCH95" s="1"/>
      <c r="SCI95" s="1"/>
      <c r="SCJ95" s="1"/>
      <c r="SCK95" s="1"/>
      <c r="SCL95" s="1"/>
      <c r="SCM95" s="1"/>
      <c r="SCN95" s="1"/>
      <c r="SCO95" s="1"/>
      <c r="SCP95" s="1"/>
      <c r="SCQ95" s="1"/>
      <c r="SCR95" s="1"/>
      <c r="SCS95" s="1"/>
      <c r="SCT95" s="1"/>
      <c r="SCU95" s="1"/>
      <c r="SCV95" s="1"/>
      <c r="SCW95" s="1"/>
      <c r="SCX95" s="1"/>
      <c r="SCY95" s="1"/>
      <c r="SCZ95" s="1"/>
      <c r="SDA95" s="1"/>
      <c r="SDB95" s="1"/>
      <c r="SDC95" s="1"/>
      <c r="SDD95" s="1"/>
      <c r="SDE95" s="1"/>
      <c r="SDF95" s="1"/>
      <c r="SDG95" s="1"/>
      <c r="SDH95" s="1"/>
      <c r="SDI95" s="1"/>
      <c r="SDJ95" s="1"/>
      <c r="SDK95" s="1"/>
      <c r="SDL95" s="1"/>
      <c r="SDM95" s="1"/>
      <c r="SDN95" s="1"/>
      <c r="SDO95" s="1"/>
      <c r="SDP95" s="1"/>
      <c r="SDQ95" s="1"/>
      <c r="SDR95" s="1"/>
      <c r="SDS95" s="1"/>
      <c r="SDT95" s="1"/>
      <c r="SDU95" s="1"/>
      <c r="SDV95" s="1"/>
      <c r="SDW95" s="1"/>
      <c r="SDX95" s="1"/>
      <c r="SDY95" s="1"/>
      <c r="SDZ95" s="1"/>
      <c r="SEA95" s="1"/>
      <c r="SEB95" s="1"/>
      <c r="SEC95" s="1"/>
      <c r="SED95" s="1"/>
      <c r="SEE95" s="1"/>
      <c r="SEF95" s="1"/>
      <c r="SEG95" s="1"/>
      <c r="SEH95" s="1"/>
      <c r="SEI95" s="1"/>
      <c r="SEJ95" s="1"/>
      <c r="SEK95" s="1"/>
      <c r="SEL95" s="1"/>
      <c r="SEM95" s="1"/>
      <c r="SEN95" s="1"/>
      <c r="SEO95" s="1"/>
      <c r="SEP95" s="1"/>
      <c r="SEQ95" s="1"/>
      <c r="SER95" s="1"/>
      <c r="SES95" s="1"/>
      <c r="SET95" s="1"/>
      <c r="SEU95" s="1"/>
      <c r="SEV95" s="1"/>
      <c r="SEW95" s="1"/>
      <c r="SEX95" s="1"/>
      <c r="SEY95" s="1"/>
      <c r="SEZ95" s="1"/>
      <c r="SFA95" s="1"/>
      <c r="SFB95" s="1"/>
      <c r="SFC95" s="1"/>
      <c r="SFD95" s="1"/>
      <c r="SFE95" s="1"/>
      <c r="SFF95" s="1"/>
      <c r="SFG95" s="1"/>
      <c r="SFH95" s="1"/>
      <c r="SFI95" s="1"/>
      <c r="SFJ95" s="1"/>
      <c r="SFK95" s="1"/>
      <c r="SFL95" s="1"/>
      <c r="SFM95" s="1"/>
      <c r="SFN95" s="1"/>
      <c r="SFO95" s="1"/>
      <c r="SFP95" s="1"/>
      <c r="SFQ95" s="1"/>
      <c r="SFR95" s="1"/>
      <c r="SFS95" s="1"/>
      <c r="SFT95" s="1"/>
      <c r="SFU95" s="1"/>
      <c r="SFV95" s="1"/>
      <c r="SFW95" s="1"/>
      <c r="SFX95" s="1"/>
      <c r="SFY95" s="1"/>
      <c r="SFZ95" s="1"/>
      <c r="SGA95" s="1"/>
      <c r="SGB95" s="1"/>
      <c r="SGC95" s="1"/>
      <c r="SGD95" s="1"/>
      <c r="SGE95" s="1"/>
      <c r="SGF95" s="1"/>
      <c r="SGG95" s="1"/>
      <c r="SGH95" s="1"/>
      <c r="SGI95" s="1"/>
      <c r="SGJ95" s="1"/>
      <c r="SGK95" s="1"/>
      <c r="SGL95" s="1"/>
      <c r="SGM95" s="1"/>
      <c r="SGN95" s="1"/>
      <c r="SGO95" s="1"/>
      <c r="SGP95" s="1"/>
      <c r="SGQ95" s="1"/>
      <c r="SGR95" s="1"/>
      <c r="SGS95" s="1"/>
      <c r="SGT95" s="1"/>
      <c r="SGU95" s="1"/>
      <c r="SGV95" s="1"/>
      <c r="SGW95" s="1"/>
      <c r="SGX95" s="1"/>
      <c r="SGY95" s="1"/>
      <c r="SGZ95" s="1"/>
      <c r="SHA95" s="1"/>
      <c r="SHB95" s="1"/>
      <c r="SHC95" s="1"/>
      <c r="SHD95" s="1"/>
      <c r="SHE95" s="1"/>
      <c r="SHF95" s="1"/>
      <c r="SHG95" s="1"/>
      <c r="SHH95" s="1"/>
      <c r="SHI95" s="1"/>
      <c r="SHJ95" s="1"/>
      <c r="SHK95" s="1"/>
      <c r="SHL95" s="1"/>
      <c r="SHM95" s="1"/>
      <c r="SHN95" s="1"/>
      <c r="SHO95" s="1"/>
      <c r="SHP95" s="1"/>
      <c r="SHQ95" s="1"/>
      <c r="SHR95" s="1"/>
      <c r="SHS95" s="1"/>
      <c r="SHT95" s="1"/>
      <c r="SHU95" s="1"/>
      <c r="SHV95" s="1"/>
      <c r="SHW95" s="1"/>
      <c r="SHX95" s="1"/>
      <c r="SHY95" s="1"/>
      <c r="SHZ95" s="1"/>
      <c r="SIA95" s="1"/>
      <c r="SIB95" s="1"/>
      <c r="SIC95" s="1"/>
      <c r="SID95" s="1"/>
      <c r="SIE95" s="1"/>
      <c r="SIF95" s="1"/>
      <c r="SIG95" s="1"/>
      <c r="SIH95" s="1"/>
      <c r="SII95" s="1"/>
      <c r="SIJ95" s="1"/>
      <c r="SIK95" s="1"/>
      <c r="SIL95" s="1"/>
      <c r="SIM95" s="1"/>
      <c r="SIN95" s="1"/>
      <c r="SIO95" s="1"/>
      <c r="SIP95" s="1"/>
      <c r="SIQ95" s="1"/>
      <c r="SIR95" s="1"/>
      <c r="SIS95" s="1"/>
      <c r="SIT95" s="1"/>
      <c r="SIU95" s="1"/>
      <c r="SIV95" s="1"/>
      <c r="SIW95" s="1"/>
      <c r="SIX95" s="1"/>
      <c r="SIY95" s="1"/>
      <c r="SIZ95" s="1"/>
      <c r="SJA95" s="1"/>
      <c r="SJB95" s="1"/>
      <c r="SJC95" s="1"/>
      <c r="SJD95" s="1"/>
      <c r="SJE95" s="1"/>
      <c r="SJF95" s="1"/>
      <c r="SJG95" s="1"/>
      <c r="SJH95" s="1"/>
      <c r="SJI95" s="1"/>
      <c r="SJJ95" s="1"/>
      <c r="SJK95" s="1"/>
      <c r="SJL95" s="1"/>
      <c r="SJM95" s="1"/>
      <c r="SJN95" s="1"/>
      <c r="SJO95" s="1"/>
      <c r="SJP95" s="1"/>
      <c r="SJQ95" s="1"/>
      <c r="SJR95" s="1"/>
      <c r="SJS95" s="1"/>
      <c r="SJT95" s="1"/>
      <c r="SJU95" s="1"/>
      <c r="SJV95" s="1"/>
      <c r="SJW95" s="1"/>
      <c r="SJX95" s="1"/>
      <c r="SJY95" s="1"/>
      <c r="SJZ95" s="1"/>
      <c r="SKA95" s="1"/>
      <c r="SKB95" s="1"/>
      <c r="SKC95" s="1"/>
      <c r="SKD95" s="1"/>
      <c r="SKE95" s="1"/>
      <c r="SKF95" s="1"/>
      <c r="SKG95" s="1"/>
      <c r="SKH95" s="1"/>
      <c r="SKI95" s="1"/>
      <c r="SKJ95" s="1"/>
      <c r="SKK95" s="1"/>
      <c r="SKL95" s="1"/>
      <c r="SKM95" s="1"/>
      <c r="SKN95" s="1"/>
      <c r="SKO95" s="1"/>
      <c r="SKP95" s="1"/>
      <c r="SKQ95" s="1"/>
      <c r="SKR95" s="1"/>
      <c r="SKS95" s="1"/>
      <c r="SKT95" s="1"/>
      <c r="SKU95" s="1"/>
      <c r="SKV95" s="1"/>
      <c r="SKW95" s="1"/>
      <c r="SKX95" s="1"/>
      <c r="SKY95" s="1"/>
      <c r="SKZ95" s="1"/>
      <c r="SLA95" s="1"/>
      <c r="SLB95" s="1"/>
      <c r="SLC95" s="1"/>
      <c r="SLD95" s="1"/>
      <c r="SLE95" s="1"/>
      <c r="SLF95" s="1"/>
      <c r="SLG95" s="1"/>
      <c r="SLH95" s="1"/>
      <c r="SLI95" s="1"/>
      <c r="SLJ95" s="1"/>
      <c r="SLK95" s="1"/>
      <c r="SLL95" s="1"/>
      <c r="SLM95" s="1"/>
      <c r="SLN95" s="1"/>
      <c r="SLO95" s="1"/>
      <c r="SLP95" s="1"/>
      <c r="SLQ95" s="1"/>
      <c r="SLR95" s="1"/>
      <c r="SLS95" s="1"/>
      <c r="SLT95" s="1"/>
      <c r="SLU95" s="1"/>
      <c r="SLV95" s="1"/>
      <c r="SLW95" s="1"/>
      <c r="SLX95" s="1"/>
      <c r="SLY95" s="1"/>
      <c r="SLZ95" s="1"/>
      <c r="SMA95" s="1"/>
      <c r="SMB95" s="1"/>
      <c r="SMC95" s="1"/>
      <c r="SMD95" s="1"/>
      <c r="SME95" s="1"/>
      <c r="SMF95" s="1"/>
      <c r="SMG95" s="1"/>
      <c r="SMH95" s="1"/>
      <c r="SMI95" s="1"/>
      <c r="SMJ95" s="1"/>
      <c r="SMK95" s="1"/>
      <c r="SML95" s="1"/>
      <c r="SMM95" s="1"/>
      <c r="SMN95" s="1"/>
      <c r="SMO95" s="1"/>
      <c r="SMP95" s="1"/>
      <c r="SMQ95" s="1"/>
      <c r="SMR95" s="1"/>
      <c r="SMS95" s="1"/>
      <c r="SMT95" s="1"/>
      <c r="SMU95" s="1"/>
      <c r="SMV95" s="1"/>
      <c r="SMW95" s="1"/>
      <c r="SMX95" s="1"/>
      <c r="SMY95" s="1"/>
      <c r="SMZ95" s="1"/>
      <c r="SNA95" s="1"/>
      <c r="SNB95" s="1"/>
      <c r="SNC95" s="1"/>
      <c r="SND95" s="1"/>
      <c r="SNE95" s="1"/>
      <c r="SNF95" s="1"/>
      <c r="SNG95" s="1"/>
      <c r="SNH95" s="1"/>
      <c r="SNI95" s="1"/>
      <c r="SNJ95" s="1"/>
      <c r="SNK95" s="1"/>
      <c r="SNL95" s="1"/>
      <c r="SNM95" s="1"/>
      <c r="SNN95" s="1"/>
      <c r="SNO95" s="1"/>
      <c r="SNP95" s="1"/>
      <c r="SNQ95" s="1"/>
      <c r="SNR95" s="1"/>
      <c r="SNS95" s="1"/>
      <c r="SNT95" s="1"/>
      <c r="SNU95" s="1"/>
      <c r="SNV95" s="1"/>
      <c r="SNW95" s="1"/>
      <c r="SNX95" s="1"/>
      <c r="SNY95" s="1"/>
      <c r="SNZ95" s="1"/>
      <c r="SOA95" s="1"/>
      <c r="SOB95" s="1"/>
      <c r="SOC95" s="1"/>
      <c r="SOD95" s="1"/>
      <c r="SOE95" s="1"/>
      <c r="SOF95" s="1"/>
      <c r="SOG95" s="1"/>
      <c r="SOH95" s="1"/>
      <c r="SOI95" s="1"/>
      <c r="SOJ95" s="1"/>
      <c r="SOK95" s="1"/>
      <c r="SOL95" s="1"/>
      <c r="SOM95" s="1"/>
      <c r="SON95" s="1"/>
      <c r="SOO95" s="1"/>
      <c r="SOP95" s="1"/>
      <c r="SOQ95" s="1"/>
      <c r="SOR95" s="1"/>
      <c r="SOS95" s="1"/>
      <c r="SOT95" s="1"/>
      <c r="SOU95" s="1"/>
      <c r="SOV95" s="1"/>
      <c r="SOW95" s="1"/>
      <c r="SOX95" s="1"/>
      <c r="SOY95" s="1"/>
      <c r="SOZ95" s="1"/>
      <c r="SPA95" s="1"/>
      <c r="SPB95" s="1"/>
      <c r="SPC95" s="1"/>
      <c r="SPD95" s="1"/>
      <c r="SPE95" s="1"/>
      <c r="SPF95" s="1"/>
      <c r="SPG95" s="1"/>
      <c r="SPH95" s="1"/>
      <c r="SPI95" s="1"/>
      <c r="SPJ95" s="1"/>
      <c r="SPK95" s="1"/>
      <c r="SPL95" s="1"/>
      <c r="SPM95" s="1"/>
      <c r="SPN95" s="1"/>
      <c r="SPO95" s="1"/>
      <c r="SPP95" s="1"/>
      <c r="SPQ95" s="1"/>
      <c r="SPR95" s="1"/>
      <c r="SPS95" s="1"/>
      <c r="SPT95" s="1"/>
      <c r="SPU95" s="1"/>
      <c r="SPV95" s="1"/>
      <c r="SPW95" s="1"/>
      <c r="SPX95" s="1"/>
      <c r="SPY95" s="1"/>
      <c r="SPZ95" s="1"/>
      <c r="SQA95" s="1"/>
      <c r="SQB95" s="1"/>
      <c r="SQC95" s="1"/>
      <c r="SQD95" s="1"/>
      <c r="SQE95" s="1"/>
      <c r="SQF95" s="1"/>
      <c r="SQG95" s="1"/>
      <c r="SQH95" s="1"/>
      <c r="SQI95" s="1"/>
      <c r="SQJ95" s="1"/>
      <c r="SQK95" s="1"/>
      <c r="SQL95" s="1"/>
      <c r="SQM95" s="1"/>
      <c r="SQN95" s="1"/>
      <c r="SQO95" s="1"/>
      <c r="SQP95" s="1"/>
      <c r="SQQ95" s="1"/>
      <c r="SQR95" s="1"/>
      <c r="SQS95" s="1"/>
      <c r="SQT95" s="1"/>
      <c r="SQU95" s="1"/>
      <c r="SQV95" s="1"/>
      <c r="SQW95" s="1"/>
      <c r="SQX95" s="1"/>
      <c r="SQY95" s="1"/>
      <c r="SQZ95" s="1"/>
      <c r="SRA95" s="1"/>
      <c r="SRB95" s="1"/>
      <c r="SRC95" s="1"/>
      <c r="SRD95" s="1"/>
      <c r="SRE95" s="1"/>
      <c r="SRF95" s="1"/>
      <c r="SRG95" s="1"/>
      <c r="SRH95" s="1"/>
      <c r="SRI95" s="1"/>
      <c r="SRJ95" s="1"/>
      <c r="SRK95" s="1"/>
      <c r="SRL95" s="1"/>
      <c r="SRM95" s="1"/>
      <c r="SRN95" s="1"/>
      <c r="SRO95" s="1"/>
      <c r="SRP95" s="1"/>
      <c r="SRQ95" s="1"/>
      <c r="SRR95" s="1"/>
      <c r="SRS95" s="1"/>
      <c r="SRT95" s="1"/>
      <c r="SRU95" s="1"/>
      <c r="SRV95" s="1"/>
      <c r="SRW95" s="1"/>
      <c r="SRX95" s="1"/>
      <c r="SRY95" s="1"/>
      <c r="SRZ95" s="1"/>
      <c r="SSA95" s="1"/>
      <c r="SSB95" s="1"/>
      <c r="SSC95" s="1"/>
      <c r="SSD95" s="1"/>
      <c r="SSE95" s="1"/>
      <c r="SSF95" s="1"/>
      <c r="SSG95" s="1"/>
      <c r="SSH95" s="1"/>
      <c r="SSI95" s="1"/>
      <c r="SSJ95" s="1"/>
      <c r="SSK95" s="1"/>
      <c r="SSL95" s="1"/>
      <c r="SSM95" s="1"/>
      <c r="SSN95" s="1"/>
      <c r="SSO95" s="1"/>
      <c r="SSP95" s="1"/>
      <c r="SSQ95" s="1"/>
      <c r="SSR95" s="1"/>
      <c r="SSS95" s="1"/>
      <c r="SST95" s="1"/>
      <c r="SSU95" s="1"/>
      <c r="SSV95" s="1"/>
      <c r="SSW95" s="1"/>
      <c r="SSX95" s="1"/>
      <c r="SSY95" s="1"/>
      <c r="SSZ95" s="1"/>
      <c r="STA95" s="1"/>
      <c r="STB95" s="1"/>
      <c r="STC95" s="1"/>
      <c r="STD95" s="1"/>
      <c r="STE95" s="1"/>
      <c r="STF95" s="1"/>
      <c r="STG95" s="1"/>
      <c r="STH95" s="1"/>
      <c r="STI95" s="1"/>
      <c r="STJ95" s="1"/>
      <c r="STK95" s="1"/>
      <c r="STL95" s="1"/>
      <c r="STM95" s="1"/>
      <c r="STN95" s="1"/>
      <c r="STO95" s="1"/>
      <c r="STP95" s="1"/>
      <c r="STQ95" s="1"/>
      <c r="STR95" s="1"/>
      <c r="STS95" s="1"/>
      <c r="STT95" s="1"/>
      <c r="STU95" s="1"/>
      <c r="STV95" s="1"/>
      <c r="STW95" s="1"/>
      <c r="STX95" s="1"/>
      <c r="STY95" s="1"/>
      <c r="STZ95" s="1"/>
      <c r="SUA95" s="1"/>
      <c r="SUB95" s="1"/>
      <c r="SUC95" s="1"/>
      <c r="SUD95" s="1"/>
      <c r="SUE95" s="1"/>
      <c r="SUF95" s="1"/>
      <c r="SUG95" s="1"/>
      <c r="SUH95" s="1"/>
      <c r="SUI95" s="1"/>
      <c r="SUJ95" s="1"/>
      <c r="SUK95" s="1"/>
      <c r="SUL95" s="1"/>
      <c r="SUM95" s="1"/>
      <c r="SUN95" s="1"/>
      <c r="SUO95" s="1"/>
      <c r="SUP95" s="1"/>
      <c r="SUQ95" s="1"/>
      <c r="SUR95" s="1"/>
      <c r="SUS95" s="1"/>
      <c r="SUT95" s="1"/>
      <c r="SUU95" s="1"/>
      <c r="SUV95" s="1"/>
      <c r="SUW95" s="1"/>
      <c r="SUX95" s="1"/>
      <c r="SUY95" s="1"/>
      <c r="SUZ95" s="1"/>
      <c r="SVA95" s="1"/>
      <c r="SVB95" s="1"/>
      <c r="SVC95" s="1"/>
      <c r="SVD95" s="1"/>
      <c r="SVE95" s="1"/>
      <c r="SVF95" s="1"/>
      <c r="SVG95" s="1"/>
      <c r="SVH95" s="1"/>
      <c r="SVI95" s="1"/>
      <c r="SVJ95" s="1"/>
      <c r="SVK95" s="1"/>
      <c r="SVL95" s="1"/>
      <c r="SVM95" s="1"/>
      <c r="SVN95" s="1"/>
      <c r="SVO95" s="1"/>
      <c r="SVP95" s="1"/>
      <c r="SVQ95" s="1"/>
      <c r="SVR95" s="1"/>
      <c r="SVS95" s="1"/>
      <c r="SVT95" s="1"/>
      <c r="SVU95" s="1"/>
      <c r="SVV95" s="1"/>
      <c r="SVW95" s="1"/>
      <c r="SVX95" s="1"/>
      <c r="SVY95" s="1"/>
      <c r="SVZ95" s="1"/>
      <c r="SWA95" s="1"/>
      <c r="SWB95" s="1"/>
      <c r="SWC95" s="1"/>
      <c r="SWD95" s="1"/>
      <c r="SWE95" s="1"/>
      <c r="SWF95" s="1"/>
      <c r="SWG95" s="1"/>
      <c r="SWH95" s="1"/>
      <c r="SWI95" s="1"/>
      <c r="SWJ95" s="1"/>
      <c r="SWK95" s="1"/>
      <c r="SWL95" s="1"/>
      <c r="SWM95" s="1"/>
      <c r="SWN95" s="1"/>
      <c r="SWO95" s="1"/>
      <c r="SWP95" s="1"/>
      <c r="SWQ95" s="1"/>
      <c r="SWR95" s="1"/>
      <c r="SWS95" s="1"/>
      <c r="SWT95" s="1"/>
      <c r="SWU95" s="1"/>
      <c r="SWV95" s="1"/>
      <c r="SWW95" s="1"/>
      <c r="SWX95" s="1"/>
      <c r="SWY95" s="1"/>
      <c r="SWZ95" s="1"/>
      <c r="SXA95" s="1"/>
      <c r="SXB95" s="1"/>
      <c r="SXC95" s="1"/>
      <c r="SXD95" s="1"/>
      <c r="SXE95" s="1"/>
      <c r="SXF95" s="1"/>
      <c r="SXG95" s="1"/>
      <c r="SXH95" s="1"/>
      <c r="SXI95" s="1"/>
      <c r="SXJ95" s="1"/>
      <c r="SXK95" s="1"/>
      <c r="SXL95" s="1"/>
      <c r="SXM95" s="1"/>
      <c r="SXN95" s="1"/>
      <c r="SXO95" s="1"/>
      <c r="SXP95" s="1"/>
      <c r="SXQ95" s="1"/>
      <c r="SXR95" s="1"/>
      <c r="SXS95" s="1"/>
      <c r="SXT95" s="1"/>
      <c r="SXU95" s="1"/>
      <c r="SXV95" s="1"/>
      <c r="SXW95" s="1"/>
      <c r="SXX95" s="1"/>
      <c r="SXY95" s="1"/>
      <c r="SXZ95" s="1"/>
      <c r="SYA95" s="1"/>
      <c r="SYB95" s="1"/>
      <c r="SYC95" s="1"/>
      <c r="SYD95" s="1"/>
      <c r="SYE95" s="1"/>
      <c r="SYF95" s="1"/>
      <c r="SYG95" s="1"/>
      <c r="SYH95" s="1"/>
      <c r="SYI95" s="1"/>
      <c r="SYJ95" s="1"/>
      <c r="SYK95" s="1"/>
      <c r="SYL95" s="1"/>
      <c r="SYM95" s="1"/>
      <c r="SYN95" s="1"/>
      <c r="SYO95" s="1"/>
      <c r="SYP95" s="1"/>
      <c r="SYQ95" s="1"/>
      <c r="SYR95" s="1"/>
      <c r="SYS95" s="1"/>
      <c r="SYT95" s="1"/>
      <c r="SYU95" s="1"/>
      <c r="SYV95" s="1"/>
      <c r="SYW95" s="1"/>
      <c r="SYX95" s="1"/>
      <c r="SYY95" s="1"/>
      <c r="SYZ95" s="1"/>
      <c r="SZA95" s="1"/>
      <c r="SZB95" s="1"/>
      <c r="SZC95" s="1"/>
      <c r="SZD95" s="1"/>
      <c r="SZE95" s="1"/>
      <c r="SZF95" s="1"/>
      <c r="SZG95" s="1"/>
      <c r="SZH95" s="1"/>
      <c r="SZI95" s="1"/>
      <c r="SZJ95" s="1"/>
      <c r="SZK95" s="1"/>
      <c r="SZL95" s="1"/>
      <c r="SZM95" s="1"/>
      <c r="SZN95" s="1"/>
      <c r="SZO95" s="1"/>
      <c r="SZP95" s="1"/>
      <c r="SZQ95" s="1"/>
      <c r="SZR95" s="1"/>
      <c r="SZS95" s="1"/>
      <c r="SZT95" s="1"/>
      <c r="SZU95" s="1"/>
      <c r="SZV95" s="1"/>
      <c r="SZW95" s="1"/>
      <c r="SZX95" s="1"/>
      <c r="SZY95" s="1"/>
      <c r="SZZ95" s="1"/>
      <c r="TAA95" s="1"/>
      <c r="TAB95" s="1"/>
      <c r="TAC95" s="1"/>
      <c r="TAD95" s="1"/>
      <c r="TAE95" s="1"/>
      <c r="TAF95" s="1"/>
      <c r="TAG95" s="1"/>
      <c r="TAH95" s="1"/>
      <c r="TAI95" s="1"/>
      <c r="TAJ95" s="1"/>
      <c r="TAK95" s="1"/>
      <c r="TAL95" s="1"/>
      <c r="TAM95" s="1"/>
      <c r="TAN95" s="1"/>
      <c r="TAO95" s="1"/>
      <c r="TAP95" s="1"/>
      <c r="TAQ95" s="1"/>
      <c r="TAR95" s="1"/>
      <c r="TAS95" s="1"/>
      <c r="TAT95" s="1"/>
      <c r="TAU95" s="1"/>
      <c r="TAV95" s="1"/>
      <c r="TAW95" s="1"/>
      <c r="TAX95" s="1"/>
      <c r="TAY95" s="1"/>
      <c r="TAZ95" s="1"/>
      <c r="TBA95" s="1"/>
      <c r="TBB95" s="1"/>
      <c r="TBC95" s="1"/>
      <c r="TBD95" s="1"/>
      <c r="TBE95" s="1"/>
      <c r="TBF95" s="1"/>
      <c r="TBG95" s="1"/>
      <c r="TBH95" s="1"/>
      <c r="TBI95" s="1"/>
      <c r="TBJ95" s="1"/>
      <c r="TBK95" s="1"/>
      <c r="TBL95" s="1"/>
      <c r="TBM95" s="1"/>
      <c r="TBN95" s="1"/>
      <c r="TBO95" s="1"/>
      <c r="TBP95" s="1"/>
      <c r="TBQ95" s="1"/>
      <c r="TBR95" s="1"/>
      <c r="TBS95" s="1"/>
      <c r="TBT95" s="1"/>
      <c r="TBU95" s="1"/>
      <c r="TBV95" s="1"/>
      <c r="TBW95" s="1"/>
      <c r="TBX95" s="1"/>
      <c r="TBY95" s="1"/>
      <c r="TBZ95" s="1"/>
      <c r="TCA95" s="1"/>
      <c r="TCB95" s="1"/>
      <c r="TCC95" s="1"/>
      <c r="TCD95" s="1"/>
      <c r="TCE95" s="1"/>
      <c r="TCF95" s="1"/>
      <c r="TCG95" s="1"/>
      <c r="TCH95" s="1"/>
      <c r="TCI95" s="1"/>
      <c r="TCJ95" s="1"/>
      <c r="TCK95" s="1"/>
      <c r="TCL95" s="1"/>
      <c r="TCM95" s="1"/>
      <c r="TCN95" s="1"/>
      <c r="TCO95" s="1"/>
      <c r="TCP95" s="1"/>
      <c r="TCQ95" s="1"/>
      <c r="TCR95" s="1"/>
      <c r="TCS95" s="1"/>
      <c r="TCT95" s="1"/>
      <c r="TCU95" s="1"/>
      <c r="TCV95" s="1"/>
      <c r="TCW95" s="1"/>
      <c r="TCX95" s="1"/>
      <c r="TCY95" s="1"/>
      <c r="TCZ95" s="1"/>
      <c r="TDA95" s="1"/>
      <c r="TDB95" s="1"/>
      <c r="TDC95" s="1"/>
      <c r="TDD95" s="1"/>
      <c r="TDE95" s="1"/>
      <c r="TDF95" s="1"/>
      <c r="TDG95" s="1"/>
      <c r="TDH95" s="1"/>
      <c r="TDI95" s="1"/>
      <c r="TDJ95" s="1"/>
      <c r="TDK95" s="1"/>
      <c r="TDL95" s="1"/>
      <c r="TDM95" s="1"/>
      <c r="TDN95" s="1"/>
      <c r="TDO95" s="1"/>
      <c r="TDP95" s="1"/>
      <c r="TDQ95" s="1"/>
      <c r="TDR95" s="1"/>
      <c r="TDS95" s="1"/>
      <c r="TDT95" s="1"/>
      <c r="TDU95" s="1"/>
      <c r="TDV95" s="1"/>
      <c r="TDW95" s="1"/>
      <c r="TDX95" s="1"/>
      <c r="TDY95" s="1"/>
      <c r="TDZ95" s="1"/>
      <c r="TEA95" s="1"/>
      <c r="TEB95" s="1"/>
      <c r="TEC95" s="1"/>
      <c r="TED95" s="1"/>
      <c r="TEE95" s="1"/>
      <c r="TEF95" s="1"/>
      <c r="TEG95" s="1"/>
      <c r="TEH95" s="1"/>
      <c r="TEI95" s="1"/>
      <c r="TEJ95" s="1"/>
      <c r="TEK95" s="1"/>
      <c r="TEL95" s="1"/>
      <c r="TEM95" s="1"/>
      <c r="TEN95" s="1"/>
      <c r="TEO95" s="1"/>
      <c r="TEP95" s="1"/>
      <c r="TEQ95" s="1"/>
      <c r="TER95" s="1"/>
      <c r="TES95" s="1"/>
      <c r="TET95" s="1"/>
      <c r="TEU95" s="1"/>
      <c r="TEV95" s="1"/>
      <c r="TEW95" s="1"/>
      <c r="TEX95" s="1"/>
      <c r="TEY95" s="1"/>
      <c r="TEZ95" s="1"/>
      <c r="TFA95" s="1"/>
      <c r="TFB95" s="1"/>
      <c r="TFC95" s="1"/>
      <c r="TFD95" s="1"/>
      <c r="TFE95" s="1"/>
      <c r="TFF95" s="1"/>
      <c r="TFG95" s="1"/>
      <c r="TFH95" s="1"/>
      <c r="TFI95" s="1"/>
      <c r="TFJ95" s="1"/>
      <c r="TFK95" s="1"/>
      <c r="TFL95" s="1"/>
      <c r="TFM95" s="1"/>
      <c r="TFN95" s="1"/>
      <c r="TFO95" s="1"/>
      <c r="TFP95" s="1"/>
      <c r="TFQ95" s="1"/>
      <c r="TFR95" s="1"/>
      <c r="TFS95" s="1"/>
      <c r="TFT95" s="1"/>
      <c r="TFU95" s="1"/>
      <c r="TFV95" s="1"/>
      <c r="TFW95" s="1"/>
      <c r="TFX95" s="1"/>
      <c r="TFY95" s="1"/>
      <c r="TFZ95" s="1"/>
      <c r="TGA95" s="1"/>
      <c r="TGB95" s="1"/>
      <c r="TGC95" s="1"/>
      <c r="TGD95" s="1"/>
      <c r="TGE95" s="1"/>
      <c r="TGF95" s="1"/>
      <c r="TGG95" s="1"/>
      <c r="TGH95" s="1"/>
      <c r="TGI95" s="1"/>
      <c r="TGJ95" s="1"/>
      <c r="TGK95" s="1"/>
      <c r="TGL95" s="1"/>
      <c r="TGM95" s="1"/>
      <c r="TGN95" s="1"/>
      <c r="TGO95" s="1"/>
      <c r="TGP95" s="1"/>
      <c r="TGQ95" s="1"/>
      <c r="TGR95" s="1"/>
      <c r="TGS95" s="1"/>
      <c r="TGT95" s="1"/>
      <c r="TGU95" s="1"/>
      <c r="TGV95" s="1"/>
      <c r="TGW95" s="1"/>
      <c r="TGX95" s="1"/>
      <c r="TGY95" s="1"/>
      <c r="TGZ95" s="1"/>
      <c r="THA95" s="1"/>
      <c r="THB95" s="1"/>
      <c r="THC95" s="1"/>
      <c r="THD95" s="1"/>
      <c r="THE95" s="1"/>
      <c r="THF95" s="1"/>
      <c r="THG95" s="1"/>
      <c r="THH95" s="1"/>
      <c r="THI95" s="1"/>
      <c r="THJ95" s="1"/>
      <c r="THK95" s="1"/>
      <c r="THL95" s="1"/>
      <c r="THM95" s="1"/>
      <c r="THN95" s="1"/>
      <c r="THO95" s="1"/>
      <c r="THP95" s="1"/>
      <c r="THQ95" s="1"/>
      <c r="THR95" s="1"/>
      <c r="THS95" s="1"/>
      <c r="THT95" s="1"/>
      <c r="THU95" s="1"/>
      <c r="THV95" s="1"/>
      <c r="THW95" s="1"/>
      <c r="THX95" s="1"/>
      <c r="THY95" s="1"/>
      <c r="THZ95" s="1"/>
      <c r="TIA95" s="1"/>
      <c r="TIB95" s="1"/>
      <c r="TIC95" s="1"/>
      <c r="TID95" s="1"/>
      <c r="TIE95" s="1"/>
      <c r="TIF95" s="1"/>
      <c r="TIG95" s="1"/>
      <c r="TIH95" s="1"/>
      <c r="TII95" s="1"/>
      <c r="TIJ95" s="1"/>
      <c r="TIK95" s="1"/>
      <c r="TIL95" s="1"/>
      <c r="TIM95" s="1"/>
      <c r="TIN95" s="1"/>
      <c r="TIO95" s="1"/>
      <c r="TIP95" s="1"/>
      <c r="TIQ95" s="1"/>
      <c r="TIR95" s="1"/>
      <c r="TIS95" s="1"/>
      <c r="TIT95" s="1"/>
      <c r="TIU95" s="1"/>
      <c r="TIV95" s="1"/>
      <c r="TIW95" s="1"/>
      <c r="TIX95" s="1"/>
      <c r="TIY95" s="1"/>
      <c r="TIZ95" s="1"/>
      <c r="TJA95" s="1"/>
      <c r="TJB95" s="1"/>
      <c r="TJC95" s="1"/>
      <c r="TJD95" s="1"/>
      <c r="TJE95" s="1"/>
      <c r="TJF95" s="1"/>
      <c r="TJG95" s="1"/>
      <c r="TJH95" s="1"/>
      <c r="TJI95" s="1"/>
      <c r="TJJ95" s="1"/>
      <c r="TJK95" s="1"/>
      <c r="TJL95" s="1"/>
      <c r="TJM95" s="1"/>
      <c r="TJN95" s="1"/>
      <c r="TJO95" s="1"/>
      <c r="TJP95" s="1"/>
      <c r="TJQ95" s="1"/>
      <c r="TJR95" s="1"/>
      <c r="TJS95" s="1"/>
      <c r="TJT95" s="1"/>
      <c r="TJU95" s="1"/>
      <c r="TJV95" s="1"/>
      <c r="TJW95" s="1"/>
      <c r="TJX95" s="1"/>
      <c r="TJY95" s="1"/>
      <c r="TJZ95" s="1"/>
      <c r="TKA95" s="1"/>
      <c r="TKB95" s="1"/>
      <c r="TKC95" s="1"/>
      <c r="TKD95" s="1"/>
      <c r="TKE95" s="1"/>
      <c r="TKF95" s="1"/>
      <c r="TKG95" s="1"/>
      <c r="TKH95" s="1"/>
      <c r="TKI95" s="1"/>
      <c r="TKJ95" s="1"/>
      <c r="TKK95" s="1"/>
      <c r="TKL95" s="1"/>
      <c r="TKM95" s="1"/>
      <c r="TKN95" s="1"/>
      <c r="TKO95" s="1"/>
      <c r="TKP95" s="1"/>
      <c r="TKQ95" s="1"/>
      <c r="TKR95" s="1"/>
      <c r="TKS95" s="1"/>
      <c r="TKT95" s="1"/>
      <c r="TKU95" s="1"/>
      <c r="TKV95" s="1"/>
      <c r="TKW95" s="1"/>
      <c r="TKX95" s="1"/>
      <c r="TKY95" s="1"/>
      <c r="TKZ95" s="1"/>
      <c r="TLA95" s="1"/>
      <c r="TLB95" s="1"/>
      <c r="TLC95" s="1"/>
      <c r="TLD95" s="1"/>
      <c r="TLE95" s="1"/>
      <c r="TLF95" s="1"/>
      <c r="TLG95" s="1"/>
      <c r="TLH95" s="1"/>
      <c r="TLI95" s="1"/>
      <c r="TLJ95" s="1"/>
      <c r="TLK95" s="1"/>
      <c r="TLL95" s="1"/>
      <c r="TLM95" s="1"/>
      <c r="TLN95" s="1"/>
      <c r="TLO95" s="1"/>
      <c r="TLP95" s="1"/>
      <c r="TLQ95" s="1"/>
      <c r="TLR95" s="1"/>
      <c r="TLS95" s="1"/>
      <c r="TLT95" s="1"/>
      <c r="TLU95" s="1"/>
      <c r="TLV95" s="1"/>
      <c r="TLW95" s="1"/>
      <c r="TLX95" s="1"/>
      <c r="TLY95" s="1"/>
      <c r="TLZ95" s="1"/>
      <c r="TMA95" s="1"/>
      <c r="TMB95" s="1"/>
      <c r="TMC95" s="1"/>
      <c r="TMD95" s="1"/>
      <c r="TME95" s="1"/>
      <c r="TMF95" s="1"/>
      <c r="TMG95" s="1"/>
      <c r="TMH95" s="1"/>
      <c r="TMI95" s="1"/>
      <c r="TMJ95" s="1"/>
      <c r="TMK95" s="1"/>
      <c r="TML95" s="1"/>
      <c r="TMM95" s="1"/>
      <c r="TMN95" s="1"/>
      <c r="TMO95" s="1"/>
      <c r="TMP95" s="1"/>
      <c r="TMQ95" s="1"/>
      <c r="TMR95" s="1"/>
      <c r="TMS95" s="1"/>
      <c r="TMT95" s="1"/>
      <c r="TMU95" s="1"/>
      <c r="TMV95" s="1"/>
      <c r="TMW95" s="1"/>
      <c r="TMX95" s="1"/>
      <c r="TMY95" s="1"/>
      <c r="TMZ95" s="1"/>
      <c r="TNA95" s="1"/>
      <c r="TNB95" s="1"/>
      <c r="TNC95" s="1"/>
      <c r="TND95" s="1"/>
      <c r="TNE95" s="1"/>
      <c r="TNF95" s="1"/>
      <c r="TNG95" s="1"/>
      <c r="TNH95" s="1"/>
      <c r="TNI95" s="1"/>
      <c r="TNJ95" s="1"/>
      <c r="TNK95" s="1"/>
      <c r="TNL95" s="1"/>
      <c r="TNM95" s="1"/>
      <c r="TNN95" s="1"/>
      <c r="TNO95" s="1"/>
      <c r="TNP95" s="1"/>
      <c r="TNQ95" s="1"/>
      <c r="TNR95" s="1"/>
      <c r="TNS95" s="1"/>
      <c r="TNT95" s="1"/>
      <c r="TNU95" s="1"/>
      <c r="TNV95" s="1"/>
      <c r="TNW95" s="1"/>
      <c r="TNX95" s="1"/>
      <c r="TNY95" s="1"/>
      <c r="TNZ95" s="1"/>
      <c r="TOA95" s="1"/>
      <c r="TOB95" s="1"/>
      <c r="TOC95" s="1"/>
      <c r="TOD95" s="1"/>
      <c r="TOE95" s="1"/>
      <c r="TOF95" s="1"/>
      <c r="TOG95" s="1"/>
      <c r="TOH95" s="1"/>
      <c r="TOI95" s="1"/>
      <c r="TOJ95" s="1"/>
      <c r="TOK95" s="1"/>
      <c r="TOL95" s="1"/>
      <c r="TOM95" s="1"/>
      <c r="TON95" s="1"/>
      <c r="TOO95" s="1"/>
      <c r="TOP95" s="1"/>
      <c r="TOQ95" s="1"/>
      <c r="TOR95" s="1"/>
      <c r="TOS95" s="1"/>
      <c r="TOT95" s="1"/>
      <c r="TOU95" s="1"/>
      <c r="TOV95" s="1"/>
      <c r="TOW95" s="1"/>
      <c r="TOX95" s="1"/>
      <c r="TOY95" s="1"/>
      <c r="TOZ95" s="1"/>
      <c r="TPA95" s="1"/>
      <c r="TPB95" s="1"/>
      <c r="TPC95" s="1"/>
      <c r="TPD95" s="1"/>
      <c r="TPE95" s="1"/>
      <c r="TPF95" s="1"/>
      <c r="TPG95" s="1"/>
      <c r="TPH95" s="1"/>
      <c r="TPI95" s="1"/>
      <c r="TPJ95" s="1"/>
      <c r="TPK95" s="1"/>
      <c r="TPL95" s="1"/>
      <c r="TPM95" s="1"/>
      <c r="TPN95" s="1"/>
      <c r="TPO95" s="1"/>
      <c r="TPP95" s="1"/>
      <c r="TPQ95" s="1"/>
      <c r="TPR95" s="1"/>
      <c r="TPS95" s="1"/>
      <c r="TPT95" s="1"/>
      <c r="TPU95" s="1"/>
      <c r="TPV95" s="1"/>
      <c r="TPW95" s="1"/>
      <c r="TPX95" s="1"/>
      <c r="TPY95" s="1"/>
      <c r="TPZ95" s="1"/>
      <c r="TQA95" s="1"/>
      <c r="TQB95" s="1"/>
      <c r="TQC95" s="1"/>
      <c r="TQD95" s="1"/>
      <c r="TQE95" s="1"/>
      <c r="TQF95" s="1"/>
      <c r="TQG95" s="1"/>
      <c r="TQH95" s="1"/>
      <c r="TQI95" s="1"/>
      <c r="TQJ95" s="1"/>
      <c r="TQK95" s="1"/>
      <c r="TQL95" s="1"/>
      <c r="TQM95" s="1"/>
      <c r="TQN95" s="1"/>
      <c r="TQO95" s="1"/>
      <c r="TQP95" s="1"/>
      <c r="TQQ95" s="1"/>
      <c r="TQR95" s="1"/>
      <c r="TQS95" s="1"/>
      <c r="TQT95" s="1"/>
      <c r="TQU95" s="1"/>
      <c r="TQV95" s="1"/>
      <c r="TQW95" s="1"/>
      <c r="TQX95" s="1"/>
      <c r="TQY95" s="1"/>
      <c r="TQZ95" s="1"/>
      <c r="TRA95" s="1"/>
      <c r="TRB95" s="1"/>
      <c r="TRC95" s="1"/>
      <c r="TRD95" s="1"/>
      <c r="TRE95" s="1"/>
      <c r="TRF95" s="1"/>
      <c r="TRG95" s="1"/>
      <c r="TRH95" s="1"/>
      <c r="TRI95" s="1"/>
      <c r="TRJ95" s="1"/>
      <c r="TRK95" s="1"/>
      <c r="TRL95" s="1"/>
      <c r="TRM95" s="1"/>
      <c r="TRN95" s="1"/>
      <c r="TRO95" s="1"/>
      <c r="TRP95" s="1"/>
      <c r="TRQ95" s="1"/>
      <c r="TRR95" s="1"/>
      <c r="TRS95" s="1"/>
      <c r="TRT95" s="1"/>
      <c r="TRU95" s="1"/>
      <c r="TRV95" s="1"/>
      <c r="TRW95" s="1"/>
      <c r="TRX95" s="1"/>
      <c r="TRY95" s="1"/>
      <c r="TRZ95" s="1"/>
      <c r="TSA95" s="1"/>
      <c r="TSB95" s="1"/>
      <c r="TSC95" s="1"/>
      <c r="TSD95" s="1"/>
      <c r="TSE95" s="1"/>
      <c r="TSF95" s="1"/>
      <c r="TSG95" s="1"/>
      <c r="TSH95" s="1"/>
      <c r="TSI95" s="1"/>
      <c r="TSJ95" s="1"/>
      <c r="TSK95" s="1"/>
      <c r="TSL95" s="1"/>
      <c r="TSM95" s="1"/>
      <c r="TSN95" s="1"/>
      <c r="TSO95" s="1"/>
      <c r="TSP95" s="1"/>
      <c r="TSQ95" s="1"/>
      <c r="TSR95" s="1"/>
      <c r="TSS95" s="1"/>
      <c r="TST95" s="1"/>
      <c r="TSU95" s="1"/>
      <c r="TSV95" s="1"/>
      <c r="TSW95" s="1"/>
      <c r="TSX95" s="1"/>
      <c r="TSY95" s="1"/>
      <c r="TSZ95" s="1"/>
      <c r="TTA95" s="1"/>
      <c r="TTB95" s="1"/>
      <c r="TTC95" s="1"/>
      <c r="TTD95" s="1"/>
      <c r="TTE95" s="1"/>
      <c r="TTF95" s="1"/>
      <c r="TTG95" s="1"/>
      <c r="TTH95" s="1"/>
      <c r="TTI95" s="1"/>
      <c r="TTJ95" s="1"/>
      <c r="TTK95" s="1"/>
      <c r="TTL95" s="1"/>
      <c r="TTM95" s="1"/>
      <c r="TTN95" s="1"/>
      <c r="TTO95" s="1"/>
      <c r="TTP95" s="1"/>
      <c r="TTQ95" s="1"/>
      <c r="TTR95" s="1"/>
      <c r="TTS95" s="1"/>
      <c r="TTT95" s="1"/>
      <c r="TTU95" s="1"/>
      <c r="TTV95" s="1"/>
      <c r="TTW95" s="1"/>
      <c r="TTX95" s="1"/>
      <c r="TTY95" s="1"/>
      <c r="TTZ95" s="1"/>
      <c r="TUA95" s="1"/>
      <c r="TUB95" s="1"/>
      <c r="TUC95" s="1"/>
      <c r="TUD95" s="1"/>
      <c r="TUE95" s="1"/>
      <c r="TUF95" s="1"/>
      <c r="TUG95" s="1"/>
      <c r="TUH95" s="1"/>
      <c r="TUI95" s="1"/>
      <c r="TUJ95" s="1"/>
      <c r="TUK95" s="1"/>
      <c r="TUL95" s="1"/>
      <c r="TUM95" s="1"/>
      <c r="TUN95" s="1"/>
      <c r="TUO95" s="1"/>
      <c r="TUP95" s="1"/>
      <c r="TUQ95" s="1"/>
      <c r="TUR95" s="1"/>
      <c r="TUS95" s="1"/>
      <c r="TUT95" s="1"/>
      <c r="TUU95" s="1"/>
      <c r="TUV95" s="1"/>
      <c r="TUW95" s="1"/>
      <c r="TUX95" s="1"/>
      <c r="TUY95" s="1"/>
      <c r="TUZ95" s="1"/>
      <c r="TVA95" s="1"/>
      <c r="TVB95" s="1"/>
      <c r="TVC95" s="1"/>
      <c r="TVD95" s="1"/>
      <c r="TVE95" s="1"/>
      <c r="TVF95" s="1"/>
      <c r="TVG95" s="1"/>
      <c r="TVH95" s="1"/>
      <c r="TVI95" s="1"/>
      <c r="TVJ95" s="1"/>
      <c r="TVK95" s="1"/>
      <c r="TVL95" s="1"/>
      <c r="TVM95" s="1"/>
      <c r="TVN95" s="1"/>
      <c r="TVO95" s="1"/>
      <c r="TVP95" s="1"/>
      <c r="TVQ95" s="1"/>
      <c r="TVR95" s="1"/>
      <c r="TVS95" s="1"/>
      <c r="TVT95" s="1"/>
      <c r="TVU95" s="1"/>
      <c r="TVV95" s="1"/>
      <c r="TVW95" s="1"/>
      <c r="TVX95" s="1"/>
      <c r="TVY95" s="1"/>
      <c r="TVZ95" s="1"/>
      <c r="TWA95" s="1"/>
      <c r="TWB95" s="1"/>
      <c r="TWC95" s="1"/>
      <c r="TWD95" s="1"/>
      <c r="TWE95" s="1"/>
      <c r="TWF95" s="1"/>
      <c r="TWG95" s="1"/>
      <c r="TWH95" s="1"/>
      <c r="TWI95" s="1"/>
      <c r="TWJ95" s="1"/>
      <c r="TWK95" s="1"/>
      <c r="TWL95" s="1"/>
      <c r="TWM95" s="1"/>
      <c r="TWN95" s="1"/>
      <c r="TWO95" s="1"/>
      <c r="TWP95" s="1"/>
      <c r="TWQ95" s="1"/>
      <c r="TWR95" s="1"/>
      <c r="TWS95" s="1"/>
      <c r="TWT95" s="1"/>
      <c r="TWU95" s="1"/>
      <c r="TWV95" s="1"/>
      <c r="TWW95" s="1"/>
      <c r="TWX95" s="1"/>
      <c r="TWY95" s="1"/>
      <c r="TWZ95" s="1"/>
      <c r="TXA95" s="1"/>
      <c r="TXB95" s="1"/>
      <c r="TXC95" s="1"/>
      <c r="TXD95" s="1"/>
      <c r="TXE95" s="1"/>
      <c r="TXF95" s="1"/>
      <c r="TXG95" s="1"/>
      <c r="TXH95" s="1"/>
      <c r="TXI95" s="1"/>
      <c r="TXJ95" s="1"/>
      <c r="TXK95" s="1"/>
      <c r="TXL95" s="1"/>
      <c r="TXM95" s="1"/>
      <c r="TXN95" s="1"/>
      <c r="TXO95" s="1"/>
      <c r="TXP95" s="1"/>
      <c r="TXQ95" s="1"/>
      <c r="TXR95" s="1"/>
      <c r="TXS95" s="1"/>
      <c r="TXT95" s="1"/>
      <c r="TXU95" s="1"/>
      <c r="TXV95" s="1"/>
      <c r="TXW95" s="1"/>
      <c r="TXX95" s="1"/>
      <c r="TXY95" s="1"/>
      <c r="TXZ95" s="1"/>
      <c r="TYA95" s="1"/>
      <c r="TYB95" s="1"/>
      <c r="TYC95" s="1"/>
      <c r="TYD95" s="1"/>
      <c r="TYE95" s="1"/>
      <c r="TYF95" s="1"/>
      <c r="TYG95" s="1"/>
      <c r="TYH95" s="1"/>
      <c r="TYI95" s="1"/>
      <c r="TYJ95" s="1"/>
      <c r="TYK95" s="1"/>
      <c r="TYL95" s="1"/>
      <c r="TYM95" s="1"/>
      <c r="TYN95" s="1"/>
      <c r="TYO95" s="1"/>
      <c r="TYP95" s="1"/>
      <c r="TYQ95" s="1"/>
      <c r="TYR95" s="1"/>
      <c r="TYS95" s="1"/>
      <c r="TYT95" s="1"/>
      <c r="TYU95" s="1"/>
      <c r="TYV95" s="1"/>
      <c r="TYW95" s="1"/>
      <c r="TYX95" s="1"/>
      <c r="TYY95" s="1"/>
      <c r="TYZ95" s="1"/>
      <c r="TZA95" s="1"/>
      <c r="TZB95" s="1"/>
      <c r="TZC95" s="1"/>
      <c r="TZD95" s="1"/>
      <c r="TZE95" s="1"/>
      <c r="TZF95" s="1"/>
      <c r="TZG95" s="1"/>
      <c r="TZH95" s="1"/>
      <c r="TZI95" s="1"/>
      <c r="TZJ95" s="1"/>
      <c r="TZK95" s="1"/>
      <c r="TZL95" s="1"/>
      <c r="TZM95" s="1"/>
      <c r="TZN95" s="1"/>
      <c r="TZO95" s="1"/>
      <c r="TZP95" s="1"/>
      <c r="TZQ95" s="1"/>
      <c r="TZR95" s="1"/>
      <c r="TZS95" s="1"/>
      <c r="TZT95" s="1"/>
      <c r="TZU95" s="1"/>
      <c r="TZV95" s="1"/>
      <c r="TZW95" s="1"/>
      <c r="TZX95" s="1"/>
      <c r="TZY95" s="1"/>
      <c r="TZZ95" s="1"/>
      <c r="UAA95" s="1"/>
      <c r="UAB95" s="1"/>
      <c r="UAC95" s="1"/>
      <c r="UAD95" s="1"/>
      <c r="UAE95" s="1"/>
      <c r="UAF95" s="1"/>
      <c r="UAG95" s="1"/>
      <c r="UAH95" s="1"/>
      <c r="UAI95" s="1"/>
      <c r="UAJ95" s="1"/>
      <c r="UAK95" s="1"/>
      <c r="UAL95" s="1"/>
      <c r="UAM95" s="1"/>
      <c r="UAN95" s="1"/>
      <c r="UAO95" s="1"/>
      <c r="UAP95" s="1"/>
      <c r="UAQ95" s="1"/>
      <c r="UAR95" s="1"/>
      <c r="UAS95" s="1"/>
      <c r="UAT95" s="1"/>
      <c r="UAU95" s="1"/>
      <c r="UAV95" s="1"/>
      <c r="UAW95" s="1"/>
      <c r="UAX95" s="1"/>
      <c r="UAY95" s="1"/>
      <c r="UAZ95" s="1"/>
      <c r="UBA95" s="1"/>
      <c r="UBB95" s="1"/>
      <c r="UBC95" s="1"/>
      <c r="UBD95" s="1"/>
      <c r="UBE95" s="1"/>
      <c r="UBF95" s="1"/>
      <c r="UBG95" s="1"/>
      <c r="UBH95" s="1"/>
      <c r="UBI95" s="1"/>
      <c r="UBJ95" s="1"/>
      <c r="UBK95" s="1"/>
      <c r="UBL95" s="1"/>
      <c r="UBM95" s="1"/>
      <c r="UBN95" s="1"/>
      <c r="UBO95" s="1"/>
      <c r="UBP95" s="1"/>
      <c r="UBQ95" s="1"/>
      <c r="UBR95" s="1"/>
      <c r="UBS95" s="1"/>
      <c r="UBT95" s="1"/>
      <c r="UBU95" s="1"/>
      <c r="UBV95" s="1"/>
      <c r="UBW95" s="1"/>
      <c r="UBX95" s="1"/>
      <c r="UBY95" s="1"/>
      <c r="UBZ95" s="1"/>
      <c r="UCA95" s="1"/>
      <c r="UCB95" s="1"/>
      <c r="UCC95" s="1"/>
      <c r="UCD95" s="1"/>
      <c r="UCE95" s="1"/>
      <c r="UCF95" s="1"/>
      <c r="UCG95" s="1"/>
      <c r="UCH95" s="1"/>
      <c r="UCI95" s="1"/>
      <c r="UCJ95" s="1"/>
      <c r="UCK95" s="1"/>
      <c r="UCL95" s="1"/>
      <c r="UCM95" s="1"/>
      <c r="UCN95" s="1"/>
      <c r="UCO95" s="1"/>
      <c r="UCP95" s="1"/>
      <c r="UCQ95" s="1"/>
      <c r="UCR95" s="1"/>
      <c r="UCS95" s="1"/>
      <c r="UCT95" s="1"/>
      <c r="UCU95" s="1"/>
      <c r="UCV95" s="1"/>
      <c r="UCW95" s="1"/>
      <c r="UCX95" s="1"/>
      <c r="UCY95" s="1"/>
      <c r="UCZ95" s="1"/>
      <c r="UDA95" s="1"/>
      <c r="UDB95" s="1"/>
      <c r="UDC95" s="1"/>
      <c r="UDD95" s="1"/>
      <c r="UDE95" s="1"/>
      <c r="UDF95" s="1"/>
      <c r="UDG95" s="1"/>
      <c r="UDH95" s="1"/>
      <c r="UDI95" s="1"/>
      <c r="UDJ95" s="1"/>
      <c r="UDK95" s="1"/>
      <c r="UDL95" s="1"/>
      <c r="UDM95" s="1"/>
      <c r="UDN95" s="1"/>
      <c r="UDO95" s="1"/>
      <c r="UDP95" s="1"/>
      <c r="UDQ95" s="1"/>
      <c r="UDR95" s="1"/>
      <c r="UDS95" s="1"/>
      <c r="UDT95" s="1"/>
      <c r="UDU95" s="1"/>
      <c r="UDV95" s="1"/>
      <c r="UDW95" s="1"/>
      <c r="UDX95" s="1"/>
      <c r="UDY95" s="1"/>
      <c r="UDZ95" s="1"/>
      <c r="UEA95" s="1"/>
      <c r="UEB95" s="1"/>
      <c r="UEC95" s="1"/>
      <c r="UED95" s="1"/>
      <c r="UEE95" s="1"/>
      <c r="UEF95" s="1"/>
      <c r="UEG95" s="1"/>
      <c r="UEH95" s="1"/>
      <c r="UEI95" s="1"/>
      <c r="UEJ95" s="1"/>
      <c r="UEK95" s="1"/>
      <c r="UEL95" s="1"/>
      <c r="UEM95" s="1"/>
      <c r="UEN95" s="1"/>
      <c r="UEO95" s="1"/>
      <c r="UEP95" s="1"/>
      <c r="UEQ95" s="1"/>
      <c r="UER95" s="1"/>
      <c r="UES95" s="1"/>
      <c r="UET95" s="1"/>
      <c r="UEU95" s="1"/>
      <c r="UEV95" s="1"/>
      <c r="UEW95" s="1"/>
      <c r="UEX95" s="1"/>
      <c r="UEY95" s="1"/>
      <c r="UEZ95" s="1"/>
      <c r="UFA95" s="1"/>
      <c r="UFB95" s="1"/>
      <c r="UFC95" s="1"/>
      <c r="UFD95" s="1"/>
      <c r="UFE95" s="1"/>
      <c r="UFF95" s="1"/>
      <c r="UFG95" s="1"/>
      <c r="UFH95" s="1"/>
      <c r="UFI95" s="1"/>
      <c r="UFJ95" s="1"/>
      <c r="UFK95" s="1"/>
      <c r="UFL95" s="1"/>
      <c r="UFM95" s="1"/>
      <c r="UFN95" s="1"/>
      <c r="UFO95" s="1"/>
      <c r="UFP95" s="1"/>
      <c r="UFQ95" s="1"/>
      <c r="UFR95" s="1"/>
      <c r="UFS95" s="1"/>
      <c r="UFT95" s="1"/>
      <c r="UFU95" s="1"/>
      <c r="UFV95" s="1"/>
      <c r="UFW95" s="1"/>
      <c r="UFX95" s="1"/>
      <c r="UFY95" s="1"/>
      <c r="UFZ95" s="1"/>
      <c r="UGA95" s="1"/>
      <c r="UGB95" s="1"/>
      <c r="UGC95" s="1"/>
      <c r="UGD95" s="1"/>
      <c r="UGE95" s="1"/>
      <c r="UGF95" s="1"/>
      <c r="UGG95" s="1"/>
      <c r="UGH95" s="1"/>
      <c r="UGI95" s="1"/>
      <c r="UGJ95" s="1"/>
      <c r="UGK95" s="1"/>
      <c r="UGL95" s="1"/>
      <c r="UGM95" s="1"/>
      <c r="UGN95" s="1"/>
      <c r="UGO95" s="1"/>
      <c r="UGP95" s="1"/>
      <c r="UGQ95" s="1"/>
      <c r="UGR95" s="1"/>
      <c r="UGS95" s="1"/>
      <c r="UGT95" s="1"/>
      <c r="UGU95" s="1"/>
      <c r="UGV95" s="1"/>
      <c r="UGW95" s="1"/>
      <c r="UGX95" s="1"/>
      <c r="UGY95" s="1"/>
      <c r="UGZ95" s="1"/>
      <c r="UHA95" s="1"/>
      <c r="UHB95" s="1"/>
      <c r="UHC95" s="1"/>
      <c r="UHD95" s="1"/>
      <c r="UHE95" s="1"/>
      <c r="UHF95" s="1"/>
      <c r="UHG95" s="1"/>
      <c r="UHH95" s="1"/>
      <c r="UHI95" s="1"/>
      <c r="UHJ95" s="1"/>
      <c r="UHK95" s="1"/>
      <c r="UHL95" s="1"/>
      <c r="UHM95" s="1"/>
      <c r="UHN95" s="1"/>
      <c r="UHO95" s="1"/>
      <c r="UHP95" s="1"/>
      <c r="UHQ95" s="1"/>
      <c r="UHR95" s="1"/>
      <c r="UHS95" s="1"/>
      <c r="UHT95" s="1"/>
      <c r="UHU95" s="1"/>
      <c r="UHV95" s="1"/>
      <c r="UHW95" s="1"/>
      <c r="UHX95" s="1"/>
      <c r="UHY95" s="1"/>
      <c r="UHZ95" s="1"/>
      <c r="UIA95" s="1"/>
      <c r="UIB95" s="1"/>
      <c r="UIC95" s="1"/>
      <c r="UID95" s="1"/>
      <c r="UIE95" s="1"/>
      <c r="UIF95" s="1"/>
      <c r="UIG95" s="1"/>
      <c r="UIH95" s="1"/>
      <c r="UII95" s="1"/>
      <c r="UIJ95" s="1"/>
      <c r="UIK95" s="1"/>
      <c r="UIL95" s="1"/>
      <c r="UIM95" s="1"/>
      <c r="UIN95" s="1"/>
      <c r="UIO95" s="1"/>
      <c r="UIP95" s="1"/>
      <c r="UIQ95" s="1"/>
      <c r="UIR95" s="1"/>
      <c r="UIS95" s="1"/>
      <c r="UIT95" s="1"/>
      <c r="UIU95" s="1"/>
      <c r="UIV95" s="1"/>
      <c r="UIW95" s="1"/>
      <c r="UIX95" s="1"/>
      <c r="UIY95" s="1"/>
      <c r="UIZ95" s="1"/>
      <c r="UJA95" s="1"/>
      <c r="UJB95" s="1"/>
      <c r="UJC95" s="1"/>
      <c r="UJD95" s="1"/>
      <c r="UJE95" s="1"/>
      <c r="UJF95" s="1"/>
      <c r="UJG95" s="1"/>
      <c r="UJH95" s="1"/>
      <c r="UJI95" s="1"/>
      <c r="UJJ95" s="1"/>
      <c r="UJK95" s="1"/>
      <c r="UJL95" s="1"/>
      <c r="UJM95" s="1"/>
      <c r="UJN95" s="1"/>
      <c r="UJO95" s="1"/>
      <c r="UJP95" s="1"/>
      <c r="UJQ95" s="1"/>
      <c r="UJR95" s="1"/>
      <c r="UJS95" s="1"/>
      <c r="UJT95" s="1"/>
      <c r="UJU95" s="1"/>
      <c r="UJV95" s="1"/>
      <c r="UJW95" s="1"/>
      <c r="UJX95" s="1"/>
      <c r="UJY95" s="1"/>
      <c r="UJZ95" s="1"/>
      <c r="UKA95" s="1"/>
      <c r="UKB95" s="1"/>
      <c r="UKC95" s="1"/>
      <c r="UKD95" s="1"/>
      <c r="UKE95" s="1"/>
      <c r="UKF95" s="1"/>
      <c r="UKG95" s="1"/>
      <c r="UKH95" s="1"/>
      <c r="UKI95" s="1"/>
      <c r="UKJ95" s="1"/>
      <c r="UKK95" s="1"/>
      <c r="UKL95" s="1"/>
      <c r="UKM95" s="1"/>
      <c r="UKN95" s="1"/>
      <c r="UKO95" s="1"/>
      <c r="UKP95" s="1"/>
      <c r="UKQ95" s="1"/>
      <c r="UKR95" s="1"/>
      <c r="UKS95" s="1"/>
      <c r="UKT95" s="1"/>
      <c r="UKU95" s="1"/>
      <c r="UKV95" s="1"/>
      <c r="UKW95" s="1"/>
      <c r="UKX95" s="1"/>
      <c r="UKY95" s="1"/>
      <c r="UKZ95" s="1"/>
      <c r="ULA95" s="1"/>
      <c r="ULB95" s="1"/>
      <c r="ULC95" s="1"/>
      <c r="ULD95" s="1"/>
      <c r="ULE95" s="1"/>
      <c r="ULF95" s="1"/>
      <c r="ULG95" s="1"/>
      <c r="ULH95" s="1"/>
      <c r="ULI95" s="1"/>
      <c r="ULJ95" s="1"/>
      <c r="ULK95" s="1"/>
      <c r="ULL95" s="1"/>
      <c r="ULM95" s="1"/>
      <c r="ULN95" s="1"/>
      <c r="ULO95" s="1"/>
      <c r="ULP95" s="1"/>
      <c r="ULQ95" s="1"/>
      <c r="ULR95" s="1"/>
      <c r="ULS95" s="1"/>
      <c r="ULT95" s="1"/>
      <c r="ULU95" s="1"/>
      <c r="ULV95" s="1"/>
      <c r="ULW95" s="1"/>
      <c r="ULX95" s="1"/>
      <c r="ULY95" s="1"/>
      <c r="ULZ95" s="1"/>
      <c r="UMA95" s="1"/>
      <c r="UMB95" s="1"/>
      <c r="UMC95" s="1"/>
      <c r="UMD95" s="1"/>
      <c r="UME95" s="1"/>
      <c r="UMF95" s="1"/>
      <c r="UMG95" s="1"/>
      <c r="UMH95" s="1"/>
      <c r="UMI95" s="1"/>
      <c r="UMJ95" s="1"/>
      <c r="UMK95" s="1"/>
      <c r="UML95" s="1"/>
      <c r="UMM95" s="1"/>
      <c r="UMN95" s="1"/>
      <c r="UMO95" s="1"/>
      <c r="UMP95" s="1"/>
      <c r="UMQ95" s="1"/>
      <c r="UMR95" s="1"/>
      <c r="UMS95" s="1"/>
      <c r="UMT95" s="1"/>
      <c r="UMU95" s="1"/>
      <c r="UMV95" s="1"/>
      <c r="UMW95" s="1"/>
      <c r="UMX95" s="1"/>
      <c r="UMY95" s="1"/>
      <c r="UMZ95" s="1"/>
      <c r="UNA95" s="1"/>
      <c r="UNB95" s="1"/>
      <c r="UNC95" s="1"/>
      <c r="UND95" s="1"/>
      <c r="UNE95" s="1"/>
      <c r="UNF95" s="1"/>
      <c r="UNG95" s="1"/>
      <c r="UNH95" s="1"/>
      <c r="UNI95" s="1"/>
      <c r="UNJ95" s="1"/>
      <c r="UNK95" s="1"/>
      <c r="UNL95" s="1"/>
      <c r="UNM95" s="1"/>
      <c r="UNN95" s="1"/>
      <c r="UNO95" s="1"/>
      <c r="UNP95" s="1"/>
      <c r="UNQ95" s="1"/>
      <c r="UNR95" s="1"/>
      <c r="UNS95" s="1"/>
      <c r="UNT95" s="1"/>
      <c r="UNU95" s="1"/>
      <c r="UNV95" s="1"/>
      <c r="UNW95" s="1"/>
      <c r="UNX95" s="1"/>
      <c r="UNY95" s="1"/>
      <c r="UNZ95" s="1"/>
      <c r="UOA95" s="1"/>
      <c r="UOB95" s="1"/>
      <c r="UOC95" s="1"/>
      <c r="UOD95" s="1"/>
      <c r="UOE95" s="1"/>
      <c r="UOF95" s="1"/>
      <c r="UOG95" s="1"/>
      <c r="UOH95" s="1"/>
      <c r="UOI95" s="1"/>
      <c r="UOJ95" s="1"/>
      <c r="UOK95" s="1"/>
      <c r="UOL95" s="1"/>
      <c r="UOM95" s="1"/>
      <c r="UON95" s="1"/>
      <c r="UOO95" s="1"/>
      <c r="UOP95" s="1"/>
      <c r="UOQ95" s="1"/>
      <c r="UOR95" s="1"/>
      <c r="UOS95" s="1"/>
      <c r="UOT95" s="1"/>
      <c r="UOU95" s="1"/>
      <c r="UOV95" s="1"/>
      <c r="UOW95" s="1"/>
      <c r="UOX95" s="1"/>
      <c r="UOY95" s="1"/>
      <c r="UOZ95" s="1"/>
      <c r="UPA95" s="1"/>
      <c r="UPB95" s="1"/>
      <c r="UPC95" s="1"/>
      <c r="UPD95" s="1"/>
      <c r="UPE95" s="1"/>
      <c r="UPF95" s="1"/>
      <c r="UPG95" s="1"/>
      <c r="UPH95" s="1"/>
      <c r="UPI95" s="1"/>
      <c r="UPJ95" s="1"/>
      <c r="UPK95" s="1"/>
      <c r="UPL95" s="1"/>
      <c r="UPM95" s="1"/>
      <c r="UPN95" s="1"/>
      <c r="UPO95" s="1"/>
      <c r="UPP95" s="1"/>
      <c r="UPQ95" s="1"/>
      <c r="UPR95" s="1"/>
      <c r="UPS95" s="1"/>
      <c r="UPT95" s="1"/>
      <c r="UPU95" s="1"/>
      <c r="UPV95" s="1"/>
      <c r="UPW95" s="1"/>
      <c r="UPX95" s="1"/>
      <c r="UPY95" s="1"/>
      <c r="UPZ95" s="1"/>
      <c r="UQA95" s="1"/>
      <c r="UQB95" s="1"/>
      <c r="UQC95" s="1"/>
      <c r="UQD95" s="1"/>
      <c r="UQE95" s="1"/>
      <c r="UQF95" s="1"/>
      <c r="UQG95" s="1"/>
      <c r="UQH95" s="1"/>
      <c r="UQI95" s="1"/>
      <c r="UQJ95" s="1"/>
      <c r="UQK95" s="1"/>
      <c r="UQL95" s="1"/>
      <c r="UQM95" s="1"/>
      <c r="UQN95" s="1"/>
      <c r="UQO95" s="1"/>
      <c r="UQP95" s="1"/>
      <c r="UQQ95" s="1"/>
      <c r="UQR95" s="1"/>
      <c r="UQS95" s="1"/>
      <c r="UQT95" s="1"/>
      <c r="UQU95" s="1"/>
      <c r="UQV95" s="1"/>
      <c r="UQW95" s="1"/>
      <c r="UQX95" s="1"/>
      <c r="UQY95" s="1"/>
      <c r="UQZ95" s="1"/>
      <c r="URA95" s="1"/>
      <c r="URB95" s="1"/>
      <c r="URC95" s="1"/>
      <c r="URD95" s="1"/>
      <c r="URE95" s="1"/>
      <c r="URF95" s="1"/>
      <c r="URG95" s="1"/>
      <c r="URH95" s="1"/>
      <c r="URI95" s="1"/>
      <c r="URJ95" s="1"/>
      <c r="URK95" s="1"/>
      <c r="URL95" s="1"/>
      <c r="URM95" s="1"/>
      <c r="URN95" s="1"/>
      <c r="URO95" s="1"/>
      <c r="URP95" s="1"/>
      <c r="URQ95" s="1"/>
      <c r="URR95" s="1"/>
      <c r="URS95" s="1"/>
      <c r="URT95" s="1"/>
      <c r="URU95" s="1"/>
      <c r="URV95" s="1"/>
      <c r="URW95" s="1"/>
      <c r="URX95" s="1"/>
      <c r="URY95" s="1"/>
      <c r="URZ95" s="1"/>
      <c r="USA95" s="1"/>
      <c r="USB95" s="1"/>
      <c r="USC95" s="1"/>
      <c r="USD95" s="1"/>
      <c r="USE95" s="1"/>
      <c r="USF95" s="1"/>
      <c r="USG95" s="1"/>
      <c r="USH95" s="1"/>
      <c r="USI95" s="1"/>
      <c r="USJ95" s="1"/>
      <c r="USK95" s="1"/>
      <c r="USL95" s="1"/>
      <c r="USM95" s="1"/>
      <c r="USN95" s="1"/>
      <c r="USO95" s="1"/>
      <c r="USP95" s="1"/>
      <c r="USQ95" s="1"/>
      <c r="USR95" s="1"/>
      <c r="USS95" s="1"/>
      <c r="UST95" s="1"/>
      <c r="USU95" s="1"/>
      <c r="USV95" s="1"/>
      <c r="USW95" s="1"/>
      <c r="USX95" s="1"/>
      <c r="USY95" s="1"/>
      <c r="USZ95" s="1"/>
      <c r="UTA95" s="1"/>
      <c r="UTB95" s="1"/>
      <c r="UTC95" s="1"/>
      <c r="UTD95" s="1"/>
      <c r="UTE95" s="1"/>
      <c r="UTF95" s="1"/>
      <c r="UTG95" s="1"/>
      <c r="UTH95" s="1"/>
      <c r="UTI95" s="1"/>
      <c r="UTJ95" s="1"/>
      <c r="UTK95" s="1"/>
      <c r="UTL95" s="1"/>
      <c r="UTM95" s="1"/>
      <c r="UTN95" s="1"/>
      <c r="UTO95" s="1"/>
      <c r="UTP95" s="1"/>
      <c r="UTQ95" s="1"/>
      <c r="UTR95" s="1"/>
      <c r="UTS95" s="1"/>
      <c r="UTT95" s="1"/>
      <c r="UTU95" s="1"/>
      <c r="UTV95" s="1"/>
      <c r="UTW95" s="1"/>
      <c r="UTX95" s="1"/>
      <c r="UTY95" s="1"/>
      <c r="UTZ95" s="1"/>
      <c r="UUA95" s="1"/>
      <c r="UUB95" s="1"/>
      <c r="UUC95" s="1"/>
      <c r="UUD95" s="1"/>
      <c r="UUE95" s="1"/>
      <c r="UUF95" s="1"/>
      <c r="UUG95" s="1"/>
      <c r="UUH95" s="1"/>
      <c r="UUI95" s="1"/>
      <c r="UUJ95" s="1"/>
      <c r="UUK95" s="1"/>
      <c r="UUL95" s="1"/>
      <c r="UUM95" s="1"/>
      <c r="UUN95" s="1"/>
      <c r="UUO95" s="1"/>
      <c r="UUP95" s="1"/>
      <c r="UUQ95" s="1"/>
      <c r="UUR95" s="1"/>
      <c r="UUS95" s="1"/>
      <c r="UUT95" s="1"/>
      <c r="UUU95" s="1"/>
      <c r="UUV95" s="1"/>
      <c r="UUW95" s="1"/>
      <c r="UUX95" s="1"/>
      <c r="UUY95" s="1"/>
      <c r="UUZ95" s="1"/>
      <c r="UVA95" s="1"/>
      <c r="UVB95" s="1"/>
      <c r="UVC95" s="1"/>
      <c r="UVD95" s="1"/>
      <c r="UVE95" s="1"/>
      <c r="UVF95" s="1"/>
      <c r="UVG95" s="1"/>
      <c r="UVH95" s="1"/>
      <c r="UVI95" s="1"/>
      <c r="UVJ95" s="1"/>
      <c r="UVK95" s="1"/>
      <c r="UVL95" s="1"/>
      <c r="UVM95" s="1"/>
      <c r="UVN95" s="1"/>
      <c r="UVO95" s="1"/>
      <c r="UVP95" s="1"/>
      <c r="UVQ95" s="1"/>
      <c r="UVR95" s="1"/>
      <c r="UVS95" s="1"/>
      <c r="UVT95" s="1"/>
      <c r="UVU95" s="1"/>
      <c r="UVV95" s="1"/>
      <c r="UVW95" s="1"/>
      <c r="UVX95" s="1"/>
      <c r="UVY95" s="1"/>
      <c r="UVZ95" s="1"/>
      <c r="UWA95" s="1"/>
      <c r="UWB95" s="1"/>
      <c r="UWC95" s="1"/>
      <c r="UWD95" s="1"/>
      <c r="UWE95" s="1"/>
      <c r="UWF95" s="1"/>
      <c r="UWG95" s="1"/>
      <c r="UWH95" s="1"/>
      <c r="UWI95" s="1"/>
      <c r="UWJ95" s="1"/>
      <c r="UWK95" s="1"/>
      <c r="UWL95" s="1"/>
      <c r="UWM95" s="1"/>
      <c r="UWN95" s="1"/>
      <c r="UWO95" s="1"/>
      <c r="UWP95" s="1"/>
      <c r="UWQ95" s="1"/>
      <c r="UWR95" s="1"/>
      <c r="UWS95" s="1"/>
      <c r="UWT95" s="1"/>
      <c r="UWU95" s="1"/>
      <c r="UWV95" s="1"/>
      <c r="UWW95" s="1"/>
      <c r="UWX95" s="1"/>
      <c r="UWY95" s="1"/>
      <c r="UWZ95" s="1"/>
      <c r="UXA95" s="1"/>
      <c r="UXB95" s="1"/>
      <c r="UXC95" s="1"/>
      <c r="UXD95" s="1"/>
      <c r="UXE95" s="1"/>
      <c r="UXF95" s="1"/>
      <c r="UXG95" s="1"/>
      <c r="UXH95" s="1"/>
      <c r="UXI95" s="1"/>
      <c r="UXJ95" s="1"/>
      <c r="UXK95" s="1"/>
      <c r="UXL95" s="1"/>
      <c r="UXM95" s="1"/>
      <c r="UXN95" s="1"/>
      <c r="UXO95" s="1"/>
      <c r="UXP95" s="1"/>
      <c r="UXQ95" s="1"/>
      <c r="UXR95" s="1"/>
      <c r="UXS95" s="1"/>
      <c r="UXT95" s="1"/>
      <c r="UXU95" s="1"/>
      <c r="UXV95" s="1"/>
      <c r="UXW95" s="1"/>
      <c r="UXX95" s="1"/>
      <c r="UXY95" s="1"/>
      <c r="UXZ95" s="1"/>
      <c r="UYA95" s="1"/>
      <c r="UYB95" s="1"/>
      <c r="UYC95" s="1"/>
      <c r="UYD95" s="1"/>
      <c r="UYE95" s="1"/>
      <c r="UYF95" s="1"/>
      <c r="UYG95" s="1"/>
      <c r="UYH95" s="1"/>
      <c r="UYI95" s="1"/>
      <c r="UYJ95" s="1"/>
      <c r="UYK95" s="1"/>
      <c r="UYL95" s="1"/>
      <c r="UYM95" s="1"/>
      <c r="UYN95" s="1"/>
      <c r="UYO95" s="1"/>
      <c r="UYP95" s="1"/>
      <c r="UYQ95" s="1"/>
      <c r="UYR95" s="1"/>
      <c r="UYS95" s="1"/>
      <c r="UYT95" s="1"/>
      <c r="UYU95" s="1"/>
      <c r="UYV95" s="1"/>
      <c r="UYW95" s="1"/>
      <c r="UYX95" s="1"/>
      <c r="UYY95" s="1"/>
      <c r="UYZ95" s="1"/>
      <c r="UZA95" s="1"/>
      <c r="UZB95" s="1"/>
      <c r="UZC95" s="1"/>
      <c r="UZD95" s="1"/>
      <c r="UZE95" s="1"/>
      <c r="UZF95" s="1"/>
      <c r="UZG95" s="1"/>
      <c r="UZH95" s="1"/>
      <c r="UZI95" s="1"/>
      <c r="UZJ95" s="1"/>
      <c r="UZK95" s="1"/>
      <c r="UZL95" s="1"/>
      <c r="UZM95" s="1"/>
      <c r="UZN95" s="1"/>
      <c r="UZO95" s="1"/>
      <c r="UZP95" s="1"/>
      <c r="UZQ95" s="1"/>
      <c r="UZR95" s="1"/>
      <c r="UZS95" s="1"/>
      <c r="UZT95" s="1"/>
      <c r="UZU95" s="1"/>
      <c r="UZV95" s="1"/>
      <c r="UZW95" s="1"/>
      <c r="UZX95" s="1"/>
      <c r="UZY95" s="1"/>
      <c r="UZZ95" s="1"/>
      <c r="VAA95" s="1"/>
      <c r="VAB95" s="1"/>
      <c r="VAC95" s="1"/>
      <c r="VAD95" s="1"/>
      <c r="VAE95" s="1"/>
      <c r="VAF95" s="1"/>
      <c r="VAG95" s="1"/>
      <c r="VAH95" s="1"/>
      <c r="VAI95" s="1"/>
      <c r="VAJ95" s="1"/>
      <c r="VAK95" s="1"/>
      <c r="VAL95" s="1"/>
      <c r="VAM95" s="1"/>
      <c r="VAN95" s="1"/>
      <c r="VAO95" s="1"/>
      <c r="VAP95" s="1"/>
      <c r="VAQ95" s="1"/>
      <c r="VAR95" s="1"/>
      <c r="VAS95" s="1"/>
      <c r="VAT95" s="1"/>
      <c r="VAU95" s="1"/>
      <c r="VAV95" s="1"/>
      <c r="VAW95" s="1"/>
      <c r="VAX95" s="1"/>
      <c r="VAY95" s="1"/>
      <c r="VAZ95" s="1"/>
      <c r="VBA95" s="1"/>
      <c r="VBB95" s="1"/>
      <c r="VBC95" s="1"/>
      <c r="VBD95" s="1"/>
      <c r="VBE95" s="1"/>
      <c r="VBF95" s="1"/>
      <c r="VBG95" s="1"/>
      <c r="VBH95" s="1"/>
      <c r="VBI95" s="1"/>
      <c r="VBJ95" s="1"/>
      <c r="VBK95" s="1"/>
      <c r="VBL95" s="1"/>
      <c r="VBM95" s="1"/>
      <c r="VBN95" s="1"/>
      <c r="VBO95" s="1"/>
      <c r="VBP95" s="1"/>
      <c r="VBQ95" s="1"/>
      <c r="VBR95" s="1"/>
      <c r="VBS95" s="1"/>
      <c r="VBT95" s="1"/>
      <c r="VBU95" s="1"/>
      <c r="VBV95" s="1"/>
      <c r="VBW95" s="1"/>
      <c r="VBX95" s="1"/>
      <c r="VBY95" s="1"/>
      <c r="VBZ95" s="1"/>
      <c r="VCA95" s="1"/>
      <c r="VCB95" s="1"/>
      <c r="VCC95" s="1"/>
      <c r="VCD95" s="1"/>
      <c r="VCE95" s="1"/>
      <c r="VCF95" s="1"/>
      <c r="VCG95" s="1"/>
      <c r="VCH95" s="1"/>
      <c r="VCI95" s="1"/>
      <c r="VCJ95" s="1"/>
      <c r="VCK95" s="1"/>
      <c r="VCL95" s="1"/>
      <c r="VCM95" s="1"/>
      <c r="VCN95" s="1"/>
      <c r="VCO95" s="1"/>
      <c r="VCP95" s="1"/>
      <c r="VCQ95" s="1"/>
      <c r="VCR95" s="1"/>
      <c r="VCS95" s="1"/>
      <c r="VCT95" s="1"/>
      <c r="VCU95" s="1"/>
      <c r="VCV95" s="1"/>
      <c r="VCW95" s="1"/>
      <c r="VCX95" s="1"/>
      <c r="VCY95" s="1"/>
      <c r="VCZ95" s="1"/>
      <c r="VDA95" s="1"/>
      <c r="VDB95" s="1"/>
      <c r="VDC95" s="1"/>
      <c r="VDD95" s="1"/>
      <c r="VDE95" s="1"/>
      <c r="VDF95" s="1"/>
      <c r="VDG95" s="1"/>
      <c r="VDH95" s="1"/>
      <c r="VDI95" s="1"/>
      <c r="VDJ95" s="1"/>
      <c r="VDK95" s="1"/>
      <c r="VDL95" s="1"/>
      <c r="VDM95" s="1"/>
      <c r="VDN95" s="1"/>
      <c r="VDO95" s="1"/>
      <c r="VDP95" s="1"/>
      <c r="VDQ95" s="1"/>
      <c r="VDR95" s="1"/>
      <c r="VDS95" s="1"/>
      <c r="VDT95" s="1"/>
      <c r="VDU95" s="1"/>
      <c r="VDV95" s="1"/>
      <c r="VDW95" s="1"/>
      <c r="VDX95" s="1"/>
      <c r="VDY95" s="1"/>
      <c r="VDZ95" s="1"/>
      <c r="VEA95" s="1"/>
      <c r="VEB95" s="1"/>
      <c r="VEC95" s="1"/>
      <c r="VED95" s="1"/>
      <c r="VEE95" s="1"/>
      <c r="VEF95" s="1"/>
      <c r="VEG95" s="1"/>
      <c r="VEH95" s="1"/>
      <c r="VEI95" s="1"/>
      <c r="VEJ95" s="1"/>
      <c r="VEK95" s="1"/>
      <c r="VEL95" s="1"/>
      <c r="VEM95" s="1"/>
      <c r="VEN95" s="1"/>
      <c r="VEO95" s="1"/>
      <c r="VEP95" s="1"/>
      <c r="VEQ95" s="1"/>
      <c r="VER95" s="1"/>
      <c r="VES95" s="1"/>
      <c r="VET95" s="1"/>
      <c r="VEU95" s="1"/>
      <c r="VEV95" s="1"/>
      <c r="VEW95" s="1"/>
      <c r="VEX95" s="1"/>
      <c r="VEY95" s="1"/>
      <c r="VEZ95" s="1"/>
      <c r="VFA95" s="1"/>
      <c r="VFB95" s="1"/>
      <c r="VFC95" s="1"/>
      <c r="VFD95" s="1"/>
      <c r="VFE95" s="1"/>
      <c r="VFF95" s="1"/>
      <c r="VFG95" s="1"/>
      <c r="VFH95" s="1"/>
      <c r="VFI95" s="1"/>
      <c r="VFJ95" s="1"/>
      <c r="VFK95" s="1"/>
      <c r="VFL95" s="1"/>
      <c r="VFM95" s="1"/>
      <c r="VFN95" s="1"/>
      <c r="VFO95" s="1"/>
      <c r="VFP95" s="1"/>
      <c r="VFQ95" s="1"/>
      <c r="VFR95" s="1"/>
      <c r="VFS95" s="1"/>
      <c r="VFT95" s="1"/>
      <c r="VFU95" s="1"/>
      <c r="VFV95" s="1"/>
      <c r="VFW95" s="1"/>
      <c r="VFX95" s="1"/>
      <c r="VFY95" s="1"/>
      <c r="VFZ95" s="1"/>
      <c r="VGA95" s="1"/>
      <c r="VGB95" s="1"/>
      <c r="VGC95" s="1"/>
      <c r="VGD95" s="1"/>
      <c r="VGE95" s="1"/>
      <c r="VGF95" s="1"/>
      <c r="VGG95" s="1"/>
      <c r="VGH95" s="1"/>
      <c r="VGI95" s="1"/>
      <c r="VGJ95" s="1"/>
      <c r="VGK95" s="1"/>
      <c r="VGL95" s="1"/>
      <c r="VGM95" s="1"/>
      <c r="VGN95" s="1"/>
      <c r="VGO95" s="1"/>
      <c r="VGP95" s="1"/>
      <c r="VGQ95" s="1"/>
      <c r="VGR95" s="1"/>
      <c r="VGS95" s="1"/>
      <c r="VGT95" s="1"/>
      <c r="VGU95" s="1"/>
      <c r="VGV95" s="1"/>
      <c r="VGW95" s="1"/>
      <c r="VGX95" s="1"/>
      <c r="VGY95" s="1"/>
      <c r="VGZ95" s="1"/>
      <c r="VHA95" s="1"/>
      <c r="VHB95" s="1"/>
      <c r="VHC95" s="1"/>
      <c r="VHD95" s="1"/>
      <c r="VHE95" s="1"/>
      <c r="VHF95" s="1"/>
      <c r="VHG95" s="1"/>
      <c r="VHH95" s="1"/>
      <c r="VHI95" s="1"/>
      <c r="VHJ95" s="1"/>
      <c r="VHK95" s="1"/>
      <c r="VHL95" s="1"/>
      <c r="VHM95" s="1"/>
      <c r="VHN95" s="1"/>
      <c r="VHO95" s="1"/>
      <c r="VHP95" s="1"/>
      <c r="VHQ95" s="1"/>
      <c r="VHR95" s="1"/>
      <c r="VHS95" s="1"/>
      <c r="VHT95" s="1"/>
      <c r="VHU95" s="1"/>
      <c r="VHV95" s="1"/>
      <c r="VHW95" s="1"/>
      <c r="VHX95" s="1"/>
      <c r="VHY95" s="1"/>
      <c r="VHZ95" s="1"/>
      <c r="VIA95" s="1"/>
      <c r="VIB95" s="1"/>
      <c r="VIC95" s="1"/>
      <c r="VID95" s="1"/>
      <c r="VIE95" s="1"/>
      <c r="VIF95" s="1"/>
      <c r="VIG95" s="1"/>
      <c r="VIH95" s="1"/>
      <c r="VII95" s="1"/>
      <c r="VIJ95" s="1"/>
      <c r="VIK95" s="1"/>
      <c r="VIL95" s="1"/>
      <c r="VIM95" s="1"/>
      <c r="VIN95" s="1"/>
      <c r="VIO95" s="1"/>
      <c r="VIP95" s="1"/>
      <c r="VIQ95" s="1"/>
      <c r="VIR95" s="1"/>
      <c r="VIS95" s="1"/>
      <c r="VIT95" s="1"/>
      <c r="VIU95" s="1"/>
      <c r="VIV95" s="1"/>
      <c r="VIW95" s="1"/>
      <c r="VIX95" s="1"/>
      <c r="VIY95" s="1"/>
      <c r="VIZ95" s="1"/>
      <c r="VJA95" s="1"/>
      <c r="VJB95" s="1"/>
      <c r="VJC95" s="1"/>
      <c r="VJD95" s="1"/>
      <c r="VJE95" s="1"/>
      <c r="VJF95" s="1"/>
      <c r="VJG95" s="1"/>
      <c r="VJH95" s="1"/>
      <c r="VJI95" s="1"/>
      <c r="VJJ95" s="1"/>
      <c r="VJK95" s="1"/>
      <c r="VJL95" s="1"/>
      <c r="VJM95" s="1"/>
      <c r="VJN95" s="1"/>
      <c r="VJO95" s="1"/>
      <c r="VJP95" s="1"/>
      <c r="VJQ95" s="1"/>
      <c r="VJR95" s="1"/>
      <c r="VJS95" s="1"/>
      <c r="VJT95" s="1"/>
      <c r="VJU95" s="1"/>
      <c r="VJV95" s="1"/>
      <c r="VJW95" s="1"/>
      <c r="VJX95" s="1"/>
      <c r="VJY95" s="1"/>
      <c r="VJZ95" s="1"/>
      <c r="VKA95" s="1"/>
      <c r="VKB95" s="1"/>
      <c r="VKC95" s="1"/>
      <c r="VKD95" s="1"/>
      <c r="VKE95" s="1"/>
      <c r="VKF95" s="1"/>
      <c r="VKG95" s="1"/>
      <c r="VKH95" s="1"/>
      <c r="VKI95" s="1"/>
      <c r="VKJ95" s="1"/>
      <c r="VKK95" s="1"/>
      <c r="VKL95" s="1"/>
      <c r="VKM95" s="1"/>
      <c r="VKN95" s="1"/>
      <c r="VKO95" s="1"/>
      <c r="VKP95" s="1"/>
      <c r="VKQ95" s="1"/>
      <c r="VKR95" s="1"/>
      <c r="VKS95" s="1"/>
      <c r="VKT95" s="1"/>
      <c r="VKU95" s="1"/>
      <c r="VKV95" s="1"/>
      <c r="VKW95" s="1"/>
      <c r="VKX95" s="1"/>
      <c r="VKY95" s="1"/>
      <c r="VKZ95" s="1"/>
      <c r="VLA95" s="1"/>
      <c r="VLB95" s="1"/>
      <c r="VLC95" s="1"/>
      <c r="VLD95" s="1"/>
      <c r="VLE95" s="1"/>
      <c r="VLF95" s="1"/>
      <c r="VLG95" s="1"/>
      <c r="VLH95" s="1"/>
      <c r="VLI95" s="1"/>
      <c r="VLJ95" s="1"/>
      <c r="VLK95" s="1"/>
      <c r="VLL95" s="1"/>
      <c r="VLM95" s="1"/>
      <c r="VLN95" s="1"/>
      <c r="VLO95" s="1"/>
      <c r="VLP95" s="1"/>
      <c r="VLQ95" s="1"/>
      <c r="VLR95" s="1"/>
      <c r="VLS95" s="1"/>
      <c r="VLT95" s="1"/>
      <c r="VLU95" s="1"/>
      <c r="VLV95" s="1"/>
      <c r="VLW95" s="1"/>
      <c r="VLX95" s="1"/>
      <c r="VLY95" s="1"/>
      <c r="VLZ95" s="1"/>
      <c r="VMA95" s="1"/>
      <c r="VMB95" s="1"/>
      <c r="VMC95" s="1"/>
      <c r="VMD95" s="1"/>
      <c r="VME95" s="1"/>
      <c r="VMF95" s="1"/>
      <c r="VMG95" s="1"/>
      <c r="VMH95" s="1"/>
      <c r="VMI95" s="1"/>
      <c r="VMJ95" s="1"/>
      <c r="VMK95" s="1"/>
      <c r="VML95" s="1"/>
      <c r="VMM95" s="1"/>
      <c r="VMN95" s="1"/>
      <c r="VMO95" s="1"/>
      <c r="VMP95" s="1"/>
      <c r="VMQ95" s="1"/>
      <c r="VMR95" s="1"/>
      <c r="VMS95" s="1"/>
      <c r="VMT95" s="1"/>
      <c r="VMU95" s="1"/>
      <c r="VMV95" s="1"/>
      <c r="VMW95" s="1"/>
      <c r="VMX95" s="1"/>
      <c r="VMY95" s="1"/>
      <c r="VMZ95" s="1"/>
      <c r="VNA95" s="1"/>
      <c r="VNB95" s="1"/>
      <c r="VNC95" s="1"/>
      <c r="VND95" s="1"/>
      <c r="VNE95" s="1"/>
      <c r="VNF95" s="1"/>
      <c r="VNG95" s="1"/>
      <c r="VNH95" s="1"/>
      <c r="VNI95" s="1"/>
      <c r="VNJ95" s="1"/>
      <c r="VNK95" s="1"/>
      <c r="VNL95" s="1"/>
      <c r="VNM95" s="1"/>
      <c r="VNN95" s="1"/>
      <c r="VNO95" s="1"/>
      <c r="VNP95" s="1"/>
      <c r="VNQ95" s="1"/>
      <c r="VNR95" s="1"/>
      <c r="VNS95" s="1"/>
      <c r="VNT95" s="1"/>
      <c r="VNU95" s="1"/>
      <c r="VNV95" s="1"/>
      <c r="VNW95" s="1"/>
      <c r="VNX95" s="1"/>
      <c r="VNY95" s="1"/>
      <c r="VNZ95" s="1"/>
      <c r="VOA95" s="1"/>
      <c r="VOB95" s="1"/>
      <c r="VOC95" s="1"/>
      <c r="VOD95" s="1"/>
      <c r="VOE95" s="1"/>
      <c r="VOF95" s="1"/>
      <c r="VOG95" s="1"/>
      <c r="VOH95" s="1"/>
      <c r="VOI95" s="1"/>
      <c r="VOJ95" s="1"/>
      <c r="VOK95" s="1"/>
      <c r="VOL95" s="1"/>
      <c r="VOM95" s="1"/>
      <c r="VON95" s="1"/>
      <c r="VOO95" s="1"/>
      <c r="VOP95" s="1"/>
      <c r="VOQ95" s="1"/>
      <c r="VOR95" s="1"/>
      <c r="VOS95" s="1"/>
      <c r="VOT95" s="1"/>
      <c r="VOU95" s="1"/>
      <c r="VOV95" s="1"/>
      <c r="VOW95" s="1"/>
      <c r="VOX95" s="1"/>
      <c r="VOY95" s="1"/>
      <c r="VOZ95" s="1"/>
      <c r="VPA95" s="1"/>
      <c r="VPB95" s="1"/>
      <c r="VPC95" s="1"/>
      <c r="VPD95" s="1"/>
      <c r="VPE95" s="1"/>
      <c r="VPF95" s="1"/>
      <c r="VPG95" s="1"/>
      <c r="VPH95" s="1"/>
      <c r="VPI95" s="1"/>
      <c r="VPJ95" s="1"/>
      <c r="VPK95" s="1"/>
      <c r="VPL95" s="1"/>
      <c r="VPM95" s="1"/>
      <c r="VPN95" s="1"/>
      <c r="VPO95" s="1"/>
      <c r="VPP95" s="1"/>
      <c r="VPQ95" s="1"/>
      <c r="VPR95" s="1"/>
      <c r="VPS95" s="1"/>
      <c r="VPT95" s="1"/>
      <c r="VPU95" s="1"/>
      <c r="VPV95" s="1"/>
      <c r="VPW95" s="1"/>
      <c r="VPX95" s="1"/>
      <c r="VPY95" s="1"/>
      <c r="VPZ95" s="1"/>
      <c r="VQA95" s="1"/>
      <c r="VQB95" s="1"/>
      <c r="VQC95" s="1"/>
      <c r="VQD95" s="1"/>
      <c r="VQE95" s="1"/>
      <c r="VQF95" s="1"/>
      <c r="VQG95" s="1"/>
      <c r="VQH95" s="1"/>
      <c r="VQI95" s="1"/>
      <c r="VQJ95" s="1"/>
      <c r="VQK95" s="1"/>
      <c r="VQL95" s="1"/>
      <c r="VQM95" s="1"/>
      <c r="VQN95" s="1"/>
      <c r="VQO95" s="1"/>
      <c r="VQP95" s="1"/>
      <c r="VQQ95" s="1"/>
      <c r="VQR95" s="1"/>
      <c r="VQS95" s="1"/>
      <c r="VQT95" s="1"/>
      <c r="VQU95" s="1"/>
      <c r="VQV95" s="1"/>
      <c r="VQW95" s="1"/>
      <c r="VQX95" s="1"/>
      <c r="VQY95" s="1"/>
      <c r="VQZ95" s="1"/>
      <c r="VRA95" s="1"/>
      <c r="VRB95" s="1"/>
      <c r="VRC95" s="1"/>
      <c r="VRD95" s="1"/>
      <c r="VRE95" s="1"/>
      <c r="VRF95" s="1"/>
      <c r="VRG95" s="1"/>
      <c r="VRH95" s="1"/>
      <c r="VRI95" s="1"/>
      <c r="VRJ95" s="1"/>
      <c r="VRK95" s="1"/>
      <c r="VRL95" s="1"/>
      <c r="VRM95" s="1"/>
      <c r="VRN95" s="1"/>
      <c r="VRO95" s="1"/>
      <c r="VRP95" s="1"/>
      <c r="VRQ95" s="1"/>
      <c r="VRR95" s="1"/>
      <c r="VRS95" s="1"/>
      <c r="VRT95" s="1"/>
      <c r="VRU95" s="1"/>
      <c r="VRV95" s="1"/>
      <c r="VRW95" s="1"/>
      <c r="VRX95" s="1"/>
      <c r="VRY95" s="1"/>
      <c r="VRZ95" s="1"/>
      <c r="VSA95" s="1"/>
      <c r="VSB95" s="1"/>
      <c r="VSC95" s="1"/>
      <c r="VSD95" s="1"/>
      <c r="VSE95" s="1"/>
      <c r="VSF95" s="1"/>
      <c r="VSG95" s="1"/>
      <c r="VSH95" s="1"/>
      <c r="VSI95" s="1"/>
      <c r="VSJ95" s="1"/>
      <c r="VSK95" s="1"/>
      <c r="VSL95" s="1"/>
      <c r="VSM95" s="1"/>
      <c r="VSN95" s="1"/>
      <c r="VSO95" s="1"/>
      <c r="VSP95" s="1"/>
      <c r="VSQ95" s="1"/>
      <c r="VSR95" s="1"/>
      <c r="VSS95" s="1"/>
      <c r="VST95" s="1"/>
      <c r="VSU95" s="1"/>
      <c r="VSV95" s="1"/>
      <c r="VSW95" s="1"/>
      <c r="VSX95" s="1"/>
      <c r="VSY95" s="1"/>
      <c r="VSZ95" s="1"/>
      <c r="VTA95" s="1"/>
      <c r="VTB95" s="1"/>
      <c r="VTC95" s="1"/>
      <c r="VTD95" s="1"/>
      <c r="VTE95" s="1"/>
      <c r="VTF95" s="1"/>
      <c r="VTG95" s="1"/>
      <c r="VTH95" s="1"/>
      <c r="VTI95" s="1"/>
      <c r="VTJ95" s="1"/>
      <c r="VTK95" s="1"/>
      <c r="VTL95" s="1"/>
      <c r="VTM95" s="1"/>
      <c r="VTN95" s="1"/>
      <c r="VTO95" s="1"/>
      <c r="VTP95" s="1"/>
      <c r="VTQ95" s="1"/>
      <c r="VTR95" s="1"/>
      <c r="VTS95" s="1"/>
      <c r="VTT95" s="1"/>
      <c r="VTU95" s="1"/>
      <c r="VTV95" s="1"/>
      <c r="VTW95" s="1"/>
      <c r="VTX95" s="1"/>
      <c r="VTY95" s="1"/>
      <c r="VTZ95" s="1"/>
      <c r="VUA95" s="1"/>
      <c r="VUB95" s="1"/>
      <c r="VUC95" s="1"/>
      <c r="VUD95" s="1"/>
      <c r="VUE95" s="1"/>
      <c r="VUF95" s="1"/>
      <c r="VUG95" s="1"/>
      <c r="VUH95" s="1"/>
      <c r="VUI95" s="1"/>
      <c r="VUJ95" s="1"/>
      <c r="VUK95" s="1"/>
      <c r="VUL95" s="1"/>
      <c r="VUM95" s="1"/>
      <c r="VUN95" s="1"/>
      <c r="VUO95" s="1"/>
      <c r="VUP95" s="1"/>
      <c r="VUQ95" s="1"/>
      <c r="VUR95" s="1"/>
      <c r="VUS95" s="1"/>
      <c r="VUT95" s="1"/>
      <c r="VUU95" s="1"/>
      <c r="VUV95" s="1"/>
      <c r="VUW95" s="1"/>
      <c r="VUX95" s="1"/>
      <c r="VUY95" s="1"/>
      <c r="VUZ95" s="1"/>
      <c r="VVA95" s="1"/>
      <c r="VVB95" s="1"/>
      <c r="VVC95" s="1"/>
      <c r="VVD95" s="1"/>
      <c r="VVE95" s="1"/>
      <c r="VVF95" s="1"/>
      <c r="VVG95" s="1"/>
      <c r="VVH95" s="1"/>
      <c r="VVI95" s="1"/>
      <c r="VVJ95" s="1"/>
      <c r="VVK95" s="1"/>
      <c r="VVL95" s="1"/>
      <c r="VVM95" s="1"/>
      <c r="VVN95" s="1"/>
      <c r="VVO95" s="1"/>
      <c r="VVP95" s="1"/>
      <c r="VVQ95" s="1"/>
      <c r="VVR95" s="1"/>
      <c r="VVS95" s="1"/>
      <c r="VVT95" s="1"/>
      <c r="VVU95" s="1"/>
      <c r="VVV95" s="1"/>
      <c r="VVW95" s="1"/>
      <c r="VVX95" s="1"/>
      <c r="VVY95" s="1"/>
      <c r="VVZ95" s="1"/>
      <c r="VWA95" s="1"/>
      <c r="VWB95" s="1"/>
      <c r="VWC95" s="1"/>
      <c r="VWD95" s="1"/>
      <c r="VWE95" s="1"/>
      <c r="VWF95" s="1"/>
      <c r="VWG95" s="1"/>
      <c r="VWH95" s="1"/>
      <c r="VWI95" s="1"/>
      <c r="VWJ95" s="1"/>
      <c r="VWK95" s="1"/>
      <c r="VWL95" s="1"/>
      <c r="VWM95" s="1"/>
      <c r="VWN95" s="1"/>
      <c r="VWO95" s="1"/>
      <c r="VWP95" s="1"/>
      <c r="VWQ95" s="1"/>
      <c r="VWR95" s="1"/>
      <c r="VWS95" s="1"/>
      <c r="VWT95" s="1"/>
      <c r="VWU95" s="1"/>
      <c r="VWV95" s="1"/>
      <c r="VWW95" s="1"/>
      <c r="VWX95" s="1"/>
      <c r="VWY95" s="1"/>
      <c r="VWZ95" s="1"/>
      <c r="VXA95" s="1"/>
      <c r="VXB95" s="1"/>
      <c r="VXC95" s="1"/>
      <c r="VXD95" s="1"/>
      <c r="VXE95" s="1"/>
      <c r="VXF95" s="1"/>
      <c r="VXG95" s="1"/>
      <c r="VXH95" s="1"/>
      <c r="VXI95" s="1"/>
      <c r="VXJ95" s="1"/>
      <c r="VXK95" s="1"/>
      <c r="VXL95" s="1"/>
      <c r="VXM95" s="1"/>
      <c r="VXN95" s="1"/>
      <c r="VXO95" s="1"/>
      <c r="VXP95" s="1"/>
      <c r="VXQ95" s="1"/>
      <c r="VXR95" s="1"/>
      <c r="VXS95" s="1"/>
      <c r="VXT95" s="1"/>
      <c r="VXU95" s="1"/>
      <c r="VXV95" s="1"/>
      <c r="VXW95" s="1"/>
      <c r="VXX95" s="1"/>
      <c r="VXY95" s="1"/>
      <c r="VXZ95" s="1"/>
      <c r="VYA95" s="1"/>
      <c r="VYB95" s="1"/>
      <c r="VYC95" s="1"/>
      <c r="VYD95" s="1"/>
      <c r="VYE95" s="1"/>
      <c r="VYF95" s="1"/>
      <c r="VYG95" s="1"/>
      <c r="VYH95" s="1"/>
      <c r="VYI95" s="1"/>
      <c r="VYJ95" s="1"/>
      <c r="VYK95" s="1"/>
      <c r="VYL95" s="1"/>
      <c r="VYM95" s="1"/>
      <c r="VYN95" s="1"/>
      <c r="VYO95" s="1"/>
      <c r="VYP95" s="1"/>
      <c r="VYQ95" s="1"/>
      <c r="VYR95" s="1"/>
      <c r="VYS95" s="1"/>
      <c r="VYT95" s="1"/>
      <c r="VYU95" s="1"/>
      <c r="VYV95" s="1"/>
      <c r="VYW95" s="1"/>
      <c r="VYX95" s="1"/>
      <c r="VYY95" s="1"/>
      <c r="VYZ95" s="1"/>
      <c r="VZA95" s="1"/>
      <c r="VZB95" s="1"/>
      <c r="VZC95" s="1"/>
      <c r="VZD95" s="1"/>
      <c r="VZE95" s="1"/>
      <c r="VZF95" s="1"/>
      <c r="VZG95" s="1"/>
      <c r="VZH95" s="1"/>
      <c r="VZI95" s="1"/>
      <c r="VZJ95" s="1"/>
      <c r="VZK95" s="1"/>
      <c r="VZL95" s="1"/>
      <c r="VZM95" s="1"/>
      <c r="VZN95" s="1"/>
      <c r="VZO95" s="1"/>
      <c r="VZP95" s="1"/>
      <c r="VZQ95" s="1"/>
      <c r="VZR95" s="1"/>
      <c r="VZS95" s="1"/>
      <c r="VZT95" s="1"/>
      <c r="VZU95" s="1"/>
      <c r="VZV95" s="1"/>
      <c r="VZW95" s="1"/>
      <c r="VZX95" s="1"/>
      <c r="VZY95" s="1"/>
      <c r="VZZ95" s="1"/>
      <c r="WAA95" s="1"/>
      <c r="WAB95" s="1"/>
      <c r="WAC95" s="1"/>
      <c r="WAD95" s="1"/>
      <c r="WAE95" s="1"/>
      <c r="WAF95" s="1"/>
      <c r="WAG95" s="1"/>
      <c r="WAH95" s="1"/>
      <c r="WAI95" s="1"/>
      <c r="WAJ95" s="1"/>
      <c r="WAK95" s="1"/>
      <c r="WAL95" s="1"/>
      <c r="WAM95" s="1"/>
      <c r="WAN95" s="1"/>
      <c r="WAO95" s="1"/>
      <c r="WAP95" s="1"/>
      <c r="WAQ95" s="1"/>
      <c r="WAR95" s="1"/>
      <c r="WAS95" s="1"/>
      <c r="WAT95" s="1"/>
      <c r="WAU95" s="1"/>
      <c r="WAV95" s="1"/>
      <c r="WAW95" s="1"/>
      <c r="WAX95" s="1"/>
      <c r="WAY95" s="1"/>
      <c r="WAZ95" s="1"/>
      <c r="WBA95" s="1"/>
      <c r="WBB95" s="1"/>
      <c r="WBC95" s="1"/>
      <c r="WBD95" s="1"/>
      <c r="WBE95" s="1"/>
      <c r="WBF95" s="1"/>
      <c r="WBG95" s="1"/>
      <c r="WBH95" s="1"/>
      <c r="WBI95" s="1"/>
      <c r="WBJ95" s="1"/>
      <c r="WBK95" s="1"/>
      <c r="WBL95" s="1"/>
      <c r="WBM95" s="1"/>
      <c r="WBN95" s="1"/>
      <c r="WBO95" s="1"/>
      <c r="WBP95" s="1"/>
      <c r="WBQ95" s="1"/>
      <c r="WBR95" s="1"/>
      <c r="WBS95" s="1"/>
      <c r="WBT95" s="1"/>
      <c r="WBU95" s="1"/>
      <c r="WBV95" s="1"/>
      <c r="WBW95" s="1"/>
      <c r="WBX95" s="1"/>
      <c r="WBY95" s="1"/>
      <c r="WBZ95" s="1"/>
      <c r="WCA95" s="1"/>
      <c r="WCB95" s="1"/>
      <c r="WCC95" s="1"/>
      <c r="WCD95" s="1"/>
      <c r="WCE95" s="1"/>
      <c r="WCF95" s="1"/>
      <c r="WCG95" s="1"/>
      <c r="WCH95" s="1"/>
      <c r="WCI95" s="1"/>
      <c r="WCJ95" s="1"/>
      <c r="WCK95" s="1"/>
      <c r="WCL95" s="1"/>
      <c r="WCM95" s="1"/>
      <c r="WCN95" s="1"/>
      <c r="WCO95" s="1"/>
      <c r="WCP95" s="1"/>
      <c r="WCQ95" s="1"/>
      <c r="WCR95" s="1"/>
      <c r="WCS95" s="1"/>
      <c r="WCT95" s="1"/>
      <c r="WCU95" s="1"/>
      <c r="WCV95" s="1"/>
      <c r="WCW95" s="1"/>
      <c r="WCX95" s="1"/>
      <c r="WCY95" s="1"/>
      <c r="WCZ95" s="1"/>
      <c r="WDA95" s="1"/>
      <c r="WDB95" s="1"/>
      <c r="WDC95" s="1"/>
      <c r="WDD95" s="1"/>
      <c r="WDE95" s="1"/>
      <c r="WDF95" s="1"/>
      <c r="WDG95" s="1"/>
      <c r="WDH95" s="1"/>
      <c r="WDI95" s="1"/>
      <c r="WDJ95" s="1"/>
      <c r="WDK95" s="1"/>
      <c r="WDL95" s="1"/>
      <c r="WDM95" s="1"/>
      <c r="WDN95" s="1"/>
      <c r="WDO95" s="1"/>
      <c r="WDP95" s="1"/>
      <c r="WDQ95" s="1"/>
      <c r="WDR95" s="1"/>
      <c r="WDS95" s="1"/>
      <c r="WDT95" s="1"/>
      <c r="WDU95" s="1"/>
      <c r="WDV95" s="1"/>
      <c r="WDW95" s="1"/>
      <c r="WDX95" s="1"/>
      <c r="WDY95" s="1"/>
      <c r="WDZ95" s="1"/>
      <c r="WEA95" s="1"/>
      <c r="WEB95" s="1"/>
      <c r="WEC95" s="1"/>
      <c r="WED95" s="1"/>
      <c r="WEE95" s="1"/>
      <c r="WEF95" s="1"/>
      <c r="WEG95" s="1"/>
      <c r="WEH95" s="1"/>
      <c r="WEI95" s="1"/>
      <c r="WEJ95" s="1"/>
      <c r="WEK95" s="1"/>
      <c r="WEL95" s="1"/>
      <c r="WEM95" s="1"/>
      <c r="WEN95" s="1"/>
      <c r="WEO95" s="1"/>
      <c r="WEP95" s="1"/>
      <c r="WEQ95" s="1"/>
      <c r="WER95" s="1"/>
      <c r="WES95" s="1"/>
      <c r="WET95" s="1"/>
      <c r="WEU95" s="1"/>
      <c r="WEV95" s="1"/>
      <c r="WEW95" s="1"/>
      <c r="WEX95" s="1"/>
      <c r="WEY95" s="1"/>
      <c r="WEZ95" s="1"/>
      <c r="WFA95" s="1"/>
      <c r="WFB95" s="1"/>
      <c r="WFC95" s="1"/>
      <c r="WFD95" s="1"/>
      <c r="WFE95" s="1"/>
      <c r="WFF95" s="1"/>
      <c r="WFG95" s="1"/>
      <c r="WFH95" s="1"/>
      <c r="WFI95" s="1"/>
      <c r="WFJ95" s="1"/>
      <c r="WFK95" s="1"/>
      <c r="WFL95" s="1"/>
      <c r="WFM95" s="1"/>
      <c r="WFN95" s="1"/>
      <c r="WFO95" s="1"/>
      <c r="WFP95" s="1"/>
      <c r="WFQ95" s="1"/>
      <c r="WFR95" s="1"/>
      <c r="WFS95" s="1"/>
      <c r="WFT95" s="1"/>
      <c r="WFU95" s="1"/>
      <c r="WFV95" s="1"/>
      <c r="WFW95" s="1"/>
      <c r="WFX95" s="1"/>
      <c r="WFY95" s="1"/>
      <c r="WFZ95" s="1"/>
      <c r="WGA95" s="1"/>
      <c r="WGB95" s="1"/>
      <c r="WGC95" s="1"/>
      <c r="WGD95" s="1"/>
      <c r="WGE95" s="1"/>
      <c r="WGF95" s="1"/>
      <c r="WGG95" s="1"/>
      <c r="WGH95" s="1"/>
      <c r="WGI95" s="1"/>
      <c r="WGJ95" s="1"/>
      <c r="WGK95" s="1"/>
      <c r="WGL95" s="1"/>
      <c r="WGM95" s="1"/>
      <c r="WGN95" s="1"/>
      <c r="WGO95" s="1"/>
      <c r="WGP95" s="1"/>
      <c r="WGQ95" s="1"/>
      <c r="WGR95" s="1"/>
      <c r="WGS95" s="1"/>
      <c r="WGT95" s="1"/>
      <c r="WGU95" s="1"/>
      <c r="WGV95" s="1"/>
      <c r="WGW95" s="1"/>
      <c r="WGX95" s="1"/>
      <c r="WGY95" s="1"/>
      <c r="WGZ95" s="1"/>
      <c r="WHA95" s="1"/>
      <c r="WHB95" s="1"/>
      <c r="WHC95" s="1"/>
      <c r="WHD95" s="1"/>
      <c r="WHE95" s="1"/>
      <c r="WHF95" s="1"/>
      <c r="WHG95" s="1"/>
      <c r="WHH95" s="1"/>
      <c r="WHI95" s="1"/>
      <c r="WHJ95" s="1"/>
      <c r="WHK95" s="1"/>
      <c r="WHL95" s="1"/>
      <c r="WHM95" s="1"/>
      <c r="WHN95" s="1"/>
      <c r="WHO95" s="1"/>
      <c r="WHP95" s="1"/>
      <c r="WHQ95" s="1"/>
      <c r="WHR95" s="1"/>
      <c r="WHS95" s="1"/>
      <c r="WHT95" s="1"/>
      <c r="WHU95" s="1"/>
      <c r="WHV95" s="1"/>
      <c r="WHW95" s="1"/>
      <c r="WHX95" s="1"/>
      <c r="WHY95" s="1"/>
      <c r="WHZ95" s="1"/>
      <c r="WIA95" s="1"/>
      <c r="WIB95" s="1"/>
      <c r="WIC95" s="1"/>
      <c r="WID95" s="1"/>
      <c r="WIE95" s="1"/>
      <c r="WIF95" s="1"/>
      <c r="WIG95" s="1"/>
      <c r="WIH95" s="1"/>
      <c r="WII95" s="1"/>
      <c r="WIJ95" s="1"/>
      <c r="WIK95" s="1"/>
      <c r="WIL95" s="1"/>
      <c r="WIM95" s="1"/>
      <c r="WIN95" s="1"/>
      <c r="WIO95" s="1"/>
      <c r="WIP95" s="1"/>
      <c r="WIQ95" s="1"/>
      <c r="WIR95" s="1"/>
      <c r="WIS95" s="1"/>
      <c r="WIT95" s="1"/>
      <c r="WIU95" s="1"/>
      <c r="WIV95" s="1"/>
      <c r="WIW95" s="1"/>
      <c r="WIX95" s="1"/>
      <c r="WIY95" s="1"/>
      <c r="WIZ95" s="1"/>
      <c r="WJA95" s="1"/>
      <c r="WJB95" s="1"/>
      <c r="WJC95" s="1"/>
      <c r="WJD95" s="1"/>
      <c r="WJE95" s="1"/>
      <c r="WJF95" s="1"/>
      <c r="WJG95" s="1"/>
      <c r="WJH95" s="1"/>
      <c r="WJI95" s="1"/>
      <c r="WJJ95" s="1"/>
      <c r="WJK95" s="1"/>
      <c r="WJL95" s="1"/>
      <c r="WJM95" s="1"/>
      <c r="WJN95" s="1"/>
      <c r="WJO95" s="1"/>
      <c r="WJP95" s="1"/>
      <c r="WJQ95" s="1"/>
      <c r="WJR95" s="1"/>
      <c r="WJS95" s="1"/>
      <c r="WJT95" s="1"/>
      <c r="WJU95" s="1"/>
      <c r="WJV95" s="1"/>
      <c r="WJW95" s="1"/>
      <c r="WJX95" s="1"/>
      <c r="WJY95" s="1"/>
      <c r="WJZ95" s="1"/>
      <c r="WKA95" s="1"/>
      <c r="WKB95" s="1"/>
      <c r="WKC95" s="1"/>
      <c r="WKD95" s="1"/>
      <c r="WKE95" s="1"/>
      <c r="WKF95" s="1"/>
      <c r="WKG95" s="1"/>
      <c r="WKH95" s="1"/>
      <c r="WKI95" s="1"/>
      <c r="WKJ95" s="1"/>
      <c r="WKK95" s="1"/>
      <c r="WKL95" s="1"/>
      <c r="WKM95" s="1"/>
      <c r="WKN95" s="1"/>
      <c r="WKO95" s="1"/>
      <c r="WKP95" s="1"/>
      <c r="WKQ95" s="1"/>
      <c r="WKR95" s="1"/>
      <c r="WKS95" s="1"/>
      <c r="WKT95" s="1"/>
      <c r="WKU95" s="1"/>
      <c r="WKV95" s="1"/>
      <c r="WKW95" s="1"/>
      <c r="WKX95" s="1"/>
      <c r="WKY95" s="1"/>
      <c r="WKZ95" s="1"/>
      <c r="WLA95" s="1"/>
      <c r="WLB95" s="1"/>
      <c r="WLC95" s="1"/>
      <c r="WLD95" s="1"/>
      <c r="WLE95" s="1"/>
      <c r="WLF95" s="1"/>
      <c r="WLG95" s="1"/>
      <c r="WLH95" s="1"/>
      <c r="WLI95" s="1"/>
      <c r="WLJ95" s="1"/>
      <c r="WLK95" s="1"/>
      <c r="WLL95" s="1"/>
      <c r="WLM95" s="1"/>
      <c r="WLN95" s="1"/>
      <c r="WLO95" s="1"/>
      <c r="WLP95" s="1"/>
      <c r="WLQ95" s="1"/>
      <c r="WLR95" s="1"/>
      <c r="WLS95" s="1"/>
      <c r="WLT95" s="1"/>
      <c r="WLU95" s="1"/>
      <c r="WLV95" s="1"/>
      <c r="WLW95" s="1"/>
      <c r="WLX95" s="1"/>
      <c r="WLY95" s="1"/>
      <c r="WLZ95" s="1"/>
      <c r="WMA95" s="1"/>
      <c r="WMB95" s="1"/>
      <c r="WMC95" s="1"/>
      <c r="WMD95" s="1"/>
      <c r="WME95" s="1"/>
      <c r="WMF95" s="1"/>
      <c r="WMG95" s="1"/>
      <c r="WMH95" s="1"/>
      <c r="WMI95" s="1"/>
      <c r="WMJ95" s="1"/>
      <c r="WMK95" s="1"/>
      <c r="WML95" s="1"/>
      <c r="WMM95" s="1"/>
      <c r="WMN95" s="1"/>
      <c r="WMO95" s="1"/>
      <c r="WMP95" s="1"/>
      <c r="WMQ95" s="1"/>
      <c r="WMR95" s="1"/>
      <c r="WMS95" s="1"/>
      <c r="WMT95" s="1"/>
      <c r="WMU95" s="1"/>
      <c r="WMV95" s="1"/>
      <c r="WMW95" s="1"/>
      <c r="WMX95" s="1"/>
      <c r="WMY95" s="1"/>
      <c r="WMZ95" s="1"/>
      <c r="WNA95" s="1"/>
      <c r="WNB95" s="1"/>
      <c r="WNC95" s="1"/>
      <c r="WND95" s="1"/>
      <c r="WNE95" s="1"/>
      <c r="WNF95" s="1"/>
      <c r="WNG95" s="1"/>
      <c r="WNH95" s="1"/>
      <c r="WNI95" s="1"/>
      <c r="WNJ95" s="1"/>
      <c r="WNK95" s="1"/>
      <c r="WNL95" s="1"/>
      <c r="WNM95" s="1"/>
      <c r="WNN95" s="1"/>
      <c r="WNO95" s="1"/>
      <c r="WNP95" s="1"/>
      <c r="WNQ95" s="1"/>
      <c r="WNR95" s="1"/>
      <c r="WNS95" s="1"/>
      <c r="WNT95" s="1"/>
      <c r="WNU95" s="1"/>
      <c r="WNV95" s="1"/>
      <c r="WNW95" s="1"/>
      <c r="WNX95" s="1"/>
      <c r="WNY95" s="1"/>
      <c r="WNZ95" s="1"/>
      <c r="WOA95" s="1"/>
      <c r="WOB95" s="1"/>
      <c r="WOC95" s="1"/>
      <c r="WOD95" s="1"/>
      <c r="WOE95" s="1"/>
      <c r="WOF95" s="1"/>
      <c r="WOG95" s="1"/>
      <c r="WOH95" s="1"/>
      <c r="WOI95" s="1"/>
      <c r="WOJ95" s="1"/>
      <c r="WOK95" s="1"/>
      <c r="WOL95" s="1"/>
      <c r="WOM95" s="1"/>
      <c r="WON95" s="1"/>
      <c r="WOO95" s="1"/>
      <c r="WOP95" s="1"/>
      <c r="WOQ95" s="1"/>
      <c r="WOR95" s="1"/>
      <c r="WOS95" s="1"/>
      <c r="WOT95" s="1"/>
      <c r="WOU95" s="1"/>
      <c r="WOV95" s="1"/>
      <c r="WOW95" s="1"/>
      <c r="WOX95" s="1"/>
      <c r="WOY95" s="1"/>
      <c r="WOZ95" s="1"/>
      <c r="WPA95" s="1"/>
      <c r="WPB95" s="1"/>
      <c r="WPC95" s="1"/>
      <c r="WPD95" s="1"/>
      <c r="WPE95" s="1"/>
      <c r="WPF95" s="1"/>
      <c r="WPG95" s="1"/>
      <c r="WPH95" s="1"/>
      <c r="WPI95" s="1"/>
      <c r="WPJ95" s="1"/>
      <c r="WPK95" s="1"/>
      <c r="WPL95" s="1"/>
      <c r="WPM95" s="1"/>
      <c r="WPN95" s="1"/>
      <c r="WPO95" s="1"/>
      <c r="WPP95" s="1"/>
      <c r="WPQ95" s="1"/>
      <c r="WPR95" s="1"/>
      <c r="WPS95" s="1"/>
      <c r="WPT95" s="1"/>
      <c r="WPU95" s="1"/>
      <c r="WPV95" s="1"/>
      <c r="WPW95" s="1"/>
      <c r="WPX95" s="1"/>
      <c r="WPY95" s="1"/>
      <c r="WPZ95" s="1"/>
      <c r="WQA95" s="1"/>
      <c r="WQB95" s="1"/>
      <c r="WQC95" s="1"/>
      <c r="WQD95" s="1"/>
      <c r="WQE95" s="1"/>
      <c r="WQF95" s="1"/>
      <c r="WQG95" s="1"/>
      <c r="WQH95" s="1"/>
      <c r="WQI95" s="1"/>
      <c r="WQJ95" s="1"/>
      <c r="WQK95" s="1"/>
      <c r="WQL95" s="1"/>
      <c r="WQM95" s="1"/>
      <c r="WQN95" s="1"/>
      <c r="WQO95" s="1"/>
      <c r="WQP95" s="1"/>
      <c r="WQQ95" s="1"/>
      <c r="WQR95" s="1"/>
      <c r="WQS95" s="1"/>
      <c r="WQT95" s="1"/>
      <c r="WQU95" s="1"/>
      <c r="WQV95" s="1"/>
      <c r="WQW95" s="1"/>
      <c r="WQX95" s="1"/>
      <c r="WQY95" s="1"/>
      <c r="WQZ95" s="1"/>
      <c r="WRA95" s="1"/>
      <c r="WRB95" s="1"/>
      <c r="WRC95" s="1"/>
      <c r="WRD95" s="1"/>
      <c r="WRE95" s="1"/>
      <c r="WRF95" s="1"/>
      <c r="WRG95" s="1"/>
      <c r="WRH95" s="1"/>
      <c r="WRI95" s="1"/>
      <c r="WRJ95" s="1"/>
      <c r="WRK95" s="1"/>
      <c r="WRL95" s="1"/>
      <c r="WRM95" s="1"/>
      <c r="WRN95" s="1"/>
      <c r="WRO95" s="1"/>
      <c r="WRP95" s="1"/>
      <c r="WRQ95" s="1"/>
      <c r="WRR95" s="1"/>
      <c r="WRS95" s="1"/>
      <c r="WRT95" s="1"/>
      <c r="WRU95" s="1"/>
      <c r="WRV95" s="1"/>
      <c r="WRW95" s="1"/>
      <c r="WRX95" s="1"/>
      <c r="WRY95" s="1"/>
      <c r="WRZ95" s="1"/>
      <c r="WSA95" s="1"/>
      <c r="WSB95" s="1"/>
      <c r="WSC95" s="1"/>
      <c r="WSD95" s="1"/>
      <c r="WSE95" s="1"/>
      <c r="WSF95" s="1"/>
      <c r="WSG95" s="1"/>
      <c r="WSH95" s="1"/>
      <c r="WSI95" s="1"/>
      <c r="WSJ95" s="1"/>
      <c r="WSK95" s="1"/>
      <c r="WSL95" s="1"/>
      <c r="WSM95" s="1"/>
      <c r="WSN95" s="1"/>
      <c r="WSO95" s="1"/>
      <c r="WSP95" s="1"/>
      <c r="WSQ95" s="1"/>
      <c r="WSR95" s="1"/>
      <c r="WSS95" s="1"/>
      <c r="WST95" s="1"/>
      <c r="WSU95" s="1"/>
      <c r="WSV95" s="1"/>
      <c r="WSW95" s="1"/>
      <c r="WSX95" s="1"/>
      <c r="WSY95" s="1"/>
      <c r="WSZ95" s="1"/>
      <c r="WTA95" s="1"/>
      <c r="WTB95" s="1"/>
      <c r="WTC95" s="1"/>
      <c r="WTD95" s="1"/>
      <c r="WTE95" s="1"/>
      <c r="WTF95" s="1"/>
      <c r="WTG95" s="1"/>
      <c r="WTH95" s="1"/>
      <c r="WTI95" s="1"/>
      <c r="WTJ95" s="1"/>
      <c r="WTK95" s="1"/>
      <c r="WTL95" s="1"/>
      <c r="WTM95" s="1"/>
      <c r="WTN95" s="1"/>
      <c r="WTO95" s="1"/>
      <c r="WTP95" s="1"/>
      <c r="WTQ95" s="1"/>
      <c r="WTR95" s="1"/>
      <c r="WTS95" s="1"/>
      <c r="WTT95" s="1"/>
      <c r="WTU95" s="1"/>
      <c r="WTV95" s="1"/>
      <c r="WTW95" s="1"/>
      <c r="WTX95" s="1"/>
      <c r="WTY95" s="1"/>
      <c r="WTZ95" s="1"/>
      <c r="WUA95" s="1"/>
      <c r="WUB95" s="1"/>
      <c r="WUC95" s="1"/>
      <c r="WUD95" s="1"/>
      <c r="WUE95" s="1"/>
      <c r="WUF95" s="1"/>
      <c r="WUG95" s="1"/>
      <c r="WUH95" s="1"/>
      <c r="WUI95" s="1"/>
      <c r="WUJ95" s="1"/>
      <c r="WUK95" s="1"/>
      <c r="WUL95" s="1"/>
      <c r="WUM95" s="1"/>
      <c r="WUN95" s="1"/>
      <c r="WUO95" s="1"/>
      <c r="WUP95" s="1"/>
      <c r="WUQ95" s="1"/>
      <c r="WUR95" s="1"/>
      <c r="WUS95" s="1"/>
      <c r="WUT95" s="1"/>
      <c r="WUU95" s="1"/>
      <c r="WUV95" s="1"/>
      <c r="WUW95" s="1"/>
      <c r="WUX95" s="1"/>
      <c r="WUY95" s="1"/>
      <c r="WUZ95" s="1"/>
      <c r="WVA95" s="1"/>
      <c r="WVB95" s="1"/>
      <c r="WVC95" s="1"/>
      <c r="WVD95" s="1"/>
      <c r="WVE95" s="1"/>
      <c r="WVF95" s="1"/>
      <c r="WVG95" s="1"/>
      <c r="WVH95" s="1"/>
      <c r="WVI95" s="1"/>
      <c r="WVJ95" s="1"/>
      <c r="WVK95" s="1"/>
      <c r="WVL95" s="1"/>
      <c r="WVM95" s="1"/>
      <c r="WVN95" s="1"/>
      <c r="WVO95" s="1"/>
      <c r="WVP95" s="1"/>
      <c r="WVQ95" s="1"/>
      <c r="WVR95" s="1"/>
      <c r="WVS95" s="1"/>
      <c r="WVT95" s="1"/>
      <c r="WVU95" s="1"/>
      <c r="WVV95" s="1"/>
      <c r="WVW95" s="1"/>
      <c r="WVX95" s="1"/>
      <c r="WVY95" s="1"/>
      <c r="WVZ95" s="1"/>
      <c r="WWA95" s="1"/>
      <c r="WWB95" s="1"/>
      <c r="WWC95" s="1"/>
      <c r="WWD95" s="1"/>
      <c r="WWE95" s="1"/>
      <c r="WWF95" s="1"/>
      <c r="WWG95" s="1"/>
      <c r="WWH95" s="1"/>
      <c r="WWI95" s="1"/>
      <c r="WWJ95" s="1"/>
      <c r="WWK95" s="1"/>
      <c r="WWL95" s="1"/>
      <c r="WWM95" s="1"/>
      <c r="WWN95" s="1"/>
      <c r="WWO95" s="1"/>
      <c r="WWP95" s="1"/>
      <c r="WWQ95" s="1"/>
      <c r="WWR95" s="1"/>
      <c r="WWS95" s="1"/>
      <c r="WWT95" s="1"/>
      <c r="WWU95" s="1"/>
      <c r="WWV95" s="1"/>
      <c r="WWW95" s="1"/>
      <c r="WWX95" s="1"/>
      <c r="WWY95" s="1"/>
      <c r="WWZ95" s="1"/>
      <c r="WXA95" s="1"/>
      <c r="WXB95" s="1"/>
      <c r="WXC95" s="1"/>
      <c r="WXD95" s="1"/>
      <c r="WXE95" s="1"/>
      <c r="WXF95" s="1"/>
      <c r="WXG95" s="1"/>
      <c r="WXH95" s="1"/>
      <c r="WXI95" s="1"/>
      <c r="WXJ95" s="1"/>
      <c r="WXK95" s="1"/>
      <c r="WXL95" s="1"/>
      <c r="WXM95" s="1"/>
      <c r="WXN95" s="1"/>
      <c r="WXO95" s="1"/>
      <c r="WXP95" s="1"/>
      <c r="WXQ95" s="1"/>
      <c r="WXR95" s="1"/>
      <c r="WXS95" s="1"/>
      <c r="WXT95" s="1"/>
      <c r="WXU95" s="1"/>
      <c r="WXV95" s="1"/>
      <c r="WXW95" s="1"/>
      <c r="WXX95" s="1"/>
      <c r="WXY95" s="1"/>
      <c r="WXZ95" s="1"/>
      <c r="WYA95" s="1"/>
      <c r="WYB95" s="1"/>
      <c r="WYC95" s="1"/>
      <c r="WYD95" s="1"/>
      <c r="WYE95" s="1"/>
      <c r="WYF95" s="1"/>
      <c r="WYG95" s="1"/>
      <c r="WYH95" s="1"/>
      <c r="WYI95" s="1"/>
      <c r="WYJ95" s="1"/>
      <c r="WYK95" s="1"/>
      <c r="WYL95" s="1"/>
      <c r="WYM95" s="1"/>
      <c r="WYN95" s="1"/>
      <c r="WYO95" s="1"/>
      <c r="WYP95" s="1"/>
      <c r="WYQ95" s="1"/>
      <c r="WYR95" s="1"/>
      <c r="WYS95" s="1"/>
      <c r="WYT95" s="1"/>
      <c r="WYU95" s="1"/>
      <c r="WYV95" s="1"/>
      <c r="WYW95" s="1"/>
      <c r="WYX95" s="1"/>
      <c r="WYY95" s="1"/>
      <c r="WYZ95" s="1"/>
      <c r="WZA95" s="1"/>
      <c r="WZB95" s="1"/>
      <c r="WZC95" s="1"/>
      <c r="WZD95" s="1"/>
      <c r="WZE95" s="1"/>
      <c r="WZF95" s="1"/>
      <c r="WZG95" s="1"/>
      <c r="WZH95" s="1"/>
      <c r="WZI95" s="1"/>
      <c r="WZJ95" s="1"/>
      <c r="WZK95" s="1"/>
      <c r="WZL95" s="1"/>
      <c r="WZM95" s="1"/>
      <c r="WZN95" s="1"/>
      <c r="WZO95" s="1"/>
      <c r="WZP95" s="1"/>
      <c r="WZQ95" s="1"/>
      <c r="WZR95" s="1"/>
      <c r="WZS95" s="1"/>
      <c r="WZT95" s="1"/>
      <c r="WZU95" s="1"/>
      <c r="WZV95" s="1"/>
      <c r="WZW95" s="1"/>
      <c r="WZX95" s="1"/>
      <c r="WZY95" s="1"/>
      <c r="WZZ95" s="1"/>
      <c r="XAA95" s="1"/>
      <c r="XAB95" s="1"/>
      <c r="XAC95" s="1"/>
      <c r="XAD95" s="1"/>
      <c r="XAE95" s="1"/>
      <c r="XAF95" s="1"/>
      <c r="XAG95" s="1"/>
      <c r="XAH95" s="1"/>
      <c r="XAI95" s="1"/>
      <c r="XAJ95" s="1"/>
      <c r="XAK95" s="1"/>
      <c r="XAL95" s="1"/>
      <c r="XAM95" s="1"/>
      <c r="XAN95" s="1"/>
      <c r="XAO95" s="1"/>
      <c r="XAP95" s="1"/>
      <c r="XAQ95" s="1"/>
      <c r="XAR95" s="1"/>
      <c r="XAS95" s="1"/>
      <c r="XAT95" s="1"/>
      <c r="XAU95" s="1"/>
      <c r="XAV95" s="1"/>
      <c r="XAW95" s="1"/>
      <c r="XAX95" s="1"/>
      <c r="XAY95" s="1"/>
      <c r="XAZ95" s="1"/>
      <c r="XBA95" s="1"/>
      <c r="XBB95" s="1"/>
      <c r="XBC95" s="1"/>
      <c r="XBD95" s="1"/>
      <c r="XBE95" s="1"/>
      <c r="XBF95" s="1"/>
      <c r="XBG95" s="1"/>
      <c r="XBH95" s="1"/>
      <c r="XBI95" s="1"/>
      <c r="XBJ95" s="1"/>
      <c r="XBK95" s="1"/>
      <c r="XBL95" s="1"/>
      <c r="XBM95" s="1"/>
      <c r="XBN95" s="1"/>
      <c r="XBO95" s="1"/>
      <c r="XBP95" s="1"/>
      <c r="XBQ95" s="1"/>
      <c r="XBR95" s="1"/>
      <c r="XBS95" s="1"/>
      <c r="XBT95" s="1"/>
      <c r="XBU95" s="1"/>
      <c r="XBV95" s="1"/>
      <c r="XBW95" s="1"/>
      <c r="XBX95" s="1"/>
      <c r="XBY95" s="1"/>
      <c r="XBZ95" s="1"/>
      <c r="XCA95" s="1"/>
      <c r="XCB95" s="1"/>
      <c r="XCC95" s="1"/>
      <c r="XCD95" s="1"/>
      <c r="XCE95" s="1"/>
      <c r="XCF95" s="1"/>
      <c r="XCG95" s="1"/>
      <c r="XCH95" s="1"/>
      <c r="XCI95" s="1"/>
      <c r="XCJ95" s="1"/>
      <c r="XCK95" s="1"/>
      <c r="XCL95" s="1"/>
      <c r="XCM95" s="1"/>
      <c r="XCN95" s="1"/>
      <c r="XCO95" s="1"/>
      <c r="XCP95" s="1"/>
      <c r="XCQ95" s="1"/>
      <c r="XCR95" s="1"/>
      <c r="XCS95" s="1"/>
      <c r="XCT95" s="1"/>
      <c r="XCU95" s="1"/>
      <c r="XCV95" s="1"/>
      <c r="XCW95" s="1"/>
      <c r="XCX95" s="1"/>
      <c r="XCY95" s="1"/>
      <c r="XCZ95" s="1"/>
      <c r="XDA95" s="1"/>
      <c r="XDB95" s="1"/>
      <c r="XDC95" s="1"/>
      <c r="XDD95" s="1"/>
      <c r="XDE95" s="1"/>
      <c r="XDF95" s="1"/>
      <c r="XDG95" s="1"/>
      <c r="XDH95" s="1"/>
      <c r="XDI95" s="1"/>
      <c r="XDJ95" s="1"/>
      <c r="XDK95" s="1"/>
      <c r="XDL95" s="1"/>
      <c r="XDM95" s="1"/>
      <c r="XDN95" s="1"/>
      <c r="XDO95" s="1"/>
      <c r="XDP95" s="1"/>
      <c r="XDQ95" s="1"/>
      <c r="XDR95" s="1"/>
      <c r="XDS95" s="1"/>
      <c r="XDT95" s="1"/>
      <c r="XDU95" s="1"/>
      <c r="XDV95" s="1"/>
      <c r="XDW95" s="1"/>
      <c r="XDX95" s="52"/>
      <c r="XDY95" s="53"/>
      <c r="XDZ95" s="54"/>
      <c r="XEA95" s="55"/>
    </row>
    <row r="96" spans="1:16355" hidden="1">
      <c r="A96" s="51"/>
      <c r="B96" s="51"/>
      <c r="C96" s="18"/>
      <c r="D96" s="43"/>
      <c r="E96" s="43"/>
      <c r="F96" s="43"/>
      <c r="G96" s="20">
        <f t="shared" si="241"/>
        <v>0</v>
      </c>
      <c r="H96" s="21">
        <f t="shared" si="242"/>
        <v>0</v>
      </c>
      <c r="I96" s="22">
        <v>0</v>
      </c>
      <c r="J96" s="23">
        <f t="shared" si="266"/>
        <v>0</v>
      </c>
      <c r="K96" s="23">
        <f t="shared" si="267"/>
        <v>0</v>
      </c>
      <c r="L96" s="23"/>
      <c r="M96" s="23">
        <f t="shared" si="268"/>
        <v>0</v>
      </c>
      <c r="N96" s="24">
        <v>0</v>
      </c>
      <c r="O96" s="23">
        <v>0</v>
      </c>
      <c r="P96" s="23">
        <v>0</v>
      </c>
      <c r="Q96" s="23">
        <f t="shared" si="308"/>
        <v>0</v>
      </c>
      <c r="R96" s="23">
        <f t="shared" si="247"/>
        <v>0</v>
      </c>
      <c r="S96" s="23">
        <v>0</v>
      </c>
      <c r="T96" s="23">
        <f t="shared" si="269"/>
        <v>0</v>
      </c>
      <c r="U96" s="23">
        <f t="shared" si="307"/>
        <v>0</v>
      </c>
      <c r="V96" s="23">
        <f t="shared" si="270"/>
        <v>0</v>
      </c>
      <c r="W96" s="25">
        <f t="shared" si="271"/>
        <v>0</v>
      </c>
      <c r="X96" s="26" t="e">
        <f t="shared" si="295"/>
        <v>#N/A</v>
      </c>
      <c r="Y96" s="26" t="e">
        <f t="shared" si="296"/>
        <v>#N/A</v>
      </c>
      <c r="Z96" s="27" t="e">
        <f t="shared" si="297"/>
        <v>#N/A</v>
      </c>
      <c r="AA96" s="28" t="e">
        <f t="shared" si="272"/>
        <v>#N/A</v>
      </c>
      <c r="AB96" s="28">
        <f t="shared" si="273"/>
        <v>0</v>
      </c>
      <c r="AC96" s="23">
        <f>+'[1]IMSS con incremento'!$X$21</f>
        <v>102.73209120657535</v>
      </c>
      <c r="AD96" s="28">
        <f t="shared" ref="AD96:AD105" si="309">(I96*0.01)</f>
        <v>0</v>
      </c>
      <c r="AE96" s="29" t="e">
        <f t="shared" si="274"/>
        <v>#N/A</v>
      </c>
      <c r="AF96" s="30">
        <f t="shared" si="275"/>
        <v>0</v>
      </c>
      <c r="AG96" s="31">
        <f t="shared" ref="AG96:AG130" si="310">(AF96/30*50)</f>
        <v>0</v>
      </c>
      <c r="AH96" s="32">
        <f t="shared" si="29"/>
        <v>2191.2000000000003</v>
      </c>
      <c r="AI96" s="33">
        <f t="shared" ref="AI96:AI148" si="311">+AG96-AH96</f>
        <v>-2191.2000000000003</v>
      </c>
      <c r="AJ96" s="33">
        <f t="shared" ref="AJ96:AJ148" si="312">(+AI96/365)*30.4</f>
        <v>-182.49994520547946</v>
      </c>
      <c r="AK96" s="33">
        <f t="shared" ref="AK96:AK148" si="313">+AF96+AJ96</f>
        <v>-182.49994520547946</v>
      </c>
      <c r="AL96" s="34">
        <f t="shared" si="298"/>
        <v>0</v>
      </c>
      <c r="AM96" s="34">
        <f t="shared" si="299"/>
        <v>0</v>
      </c>
      <c r="AN96" s="35">
        <f t="shared" si="300"/>
        <v>0</v>
      </c>
      <c r="AO96" s="36">
        <f t="shared" ref="AO96:AO148" si="314">+(AK96-AL96)*AN96+AM96</f>
        <v>0</v>
      </c>
      <c r="AP96" s="37">
        <f t="shared" si="301"/>
        <v>0</v>
      </c>
      <c r="AQ96" s="36">
        <f t="shared" si="302"/>
        <v>0</v>
      </c>
      <c r="AR96" s="35">
        <f t="shared" si="303"/>
        <v>0</v>
      </c>
      <c r="AS96" s="38">
        <f t="shared" ref="AS96:AS148" si="315">+(AF96-AP96)*AR96+AQ96</f>
        <v>0</v>
      </c>
      <c r="AT96" s="38">
        <f t="shared" ref="AT96:AT148" si="316">+AO96-AS96</f>
        <v>0</v>
      </c>
      <c r="AU96" s="39">
        <f t="shared" ref="AU96:AU148" si="317">+AT96/AJ96</f>
        <v>0</v>
      </c>
      <c r="AV96" s="30">
        <f t="shared" ref="AV96:AV148" si="318">+AI96*AU96</f>
        <v>0</v>
      </c>
      <c r="AW96" s="40"/>
      <c r="AX96" s="26">
        <f t="shared" si="304"/>
        <v>8601.51</v>
      </c>
      <c r="AY96" s="26">
        <f t="shared" si="305"/>
        <v>786.54</v>
      </c>
      <c r="AZ96" s="27">
        <f t="shared" si="306"/>
        <v>0.17920000000000003</v>
      </c>
      <c r="BA96" s="23">
        <v>9053.1</v>
      </c>
      <c r="BB96" s="28">
        <f t="shared" si="276"/>
        <v>867.46492799999999</v>
      </c>
      <c r="BC96" s="28">
        <f t="shared" si="277"/>
        <v>1041.1065000000001</v>
      </c>
      <c r="BD96" s="23">
        <f>+'[1]IMSS Sin incremento'!$X$21</f>
        <v>81.169244005479456</v>
      </c>
      <c r="BE96" s="28">
        <f t="shared" ref="BE96:BE104" si="319">(BA96*0.01)</f>
        <v>90.531000000000006</v>
      </c>
      <c r="BF96" s="29">
        <f t="shared" si="278"/>
        <v>6972.8283279945208</v>
      </c>
      <c r="BG96" s="41" t="e">
        <f t="shared" si="38"/>
        <v>#N/A</v>
      </c>
      <c r="BH96" s="287"/>
      <c r="BI96" s="323">
        <f>J96+L96+M96+T96+U96+V96+BH96+IMSS!AU93</f>
        <v>0</v>
      </c>
    </row>
    <row r="97" spans="1:61" hidden="1">
      <c r="A97" s="51"/>
      <c r="B97" s="51"/>
      <c r="C97" s="18"/>
      <c r="D97" s="43"/>
      <c r="E97" s="43"/>
      <c r="F97" s="43"/>
      <c r="G97" s="20">
        <f t="shared" si="241"/>
        <v>0</v>
      </c>
      <c r="H97" s="21">
        <f t="shared" si="242"/>
        <v>0</v>
      </c>
      <c r="I97" s="22">
        <v>0</v>
      </c>
      <c r="J97" s="23">
        <f t="shared" si="266"/>
        <v>0</v>
      </c>
      <c r="K97" s="23">
        <f t="shared" si="267"/>
        <v>0</v>
      </c>
      <c r="L97" s="23"/>
      <c r="M97" s="23">
        <f t="shared" si="268"/>
        <v>0</v>
      </c>
      <c r="N97" s="23">
        <v>0</v>
      </c>
      <c r="O97" s="23">
        <v>0</v>
      </c>
      <c r="P97" s="23">
        <v>0</v>
      </c>
      <c r="Q97" s="23">
        <f t="shared" si="308"/>
        <v>0</v>
      </c>
      <c r="R97" s="23">
        <f t="shared" si="247"/>
        <v>0</v>
      </c>
      <c r="S97" s="138">
        <v>0</v>
      </c>
      <c r="T97" s="23">
        <f t="shared" si="269"/>
        <v>0</v>
      </c>
      <c r="U97" s="23">
        <f t="shared" si="307"/>
        <v>0</v>
      </c>
      <c r="V97" s="23">
        <f t="shared" si="270"/>
        <v>0</v>
      </c>
      <c r="W97" s="25">
        <f t="shared" si="271"/>
        <v>0</v>
      </c>
      <c r="X97" s="26" t="e">
        <f t="shared" si="295"/>
        <v>#N/A</v>
      </c>
      <c r="Y97" s="26" t="e">
        <f t="shared" si="296"/>
        <v>#N/A</v>
      </c>
      <c r="Z97" s="27" t="e">
        <f t="shared" si="297"/>
        <v>#N/A</v>
      </c>
      <c r="AA97" s="28" t="e">
        <f t="shared" si="272"/>
        <v>#N/A</v>
      </c>
      <c r="AB97" s="28">
        <f t="shared" si="273"/>
        <v>0</v>
      </c>
      <c r="AC97" s="23">
        <f>+'[1]IMSS con incremento'!$X$21</f>
        <v>102.73209120657535</v>
      </c>
      <c r="AD97" s="28">
        <f t="shared" si="309"/>
        <v>0</v>
      </c>
      <c r="AE97" s="29" t="e">
        <f t="shared" si="274"/>
        <v>#N/A</v>
      </c>
      <c r="AF97" s="30">
        <f t="shared" si="275"/>
        <v>0</v>
      </c>
      <c r="AG97" s="31">
        <f t="shared" si="310"/>
        <v>0</v>
      </c>
      <c r="AH97" s="32">
        <f t="shared" si="29"/>
        <v>2191.2000000000003</v>
      </c>
      <c r="AI97" s="33">
        <f t="shared" si="311"/>
        <v>-2191.2000000000003</v>
      </c>
      <c r="AJ97" s="33">
        <f t="shared" si="312"/>
        <v>-182.49994520547946</v>
      </c>
      <c r="AK97" s="33">
        <f t="shared" si="313"/>
        <v>-182.49994520547946</v>
      </c>
      <c r="AL97" s="34">
        <f t="shared" si="298"/>
        <v>0</v>
      </c>
      <c r="AM97" s="34">
        <f t="shared" si="299"/>
        <v>0</v>
      </c>
      <c r="AN97" s="35">
        <f t="shared" si="300"/>
        <v>0</v>
      </c>
      <c r="AO97" s="36">
        <f t="shared" si="314"/>
        <v>0</v>
      </c>
      <c r="AP97" s="37">
        <f t="shared" si="301"/>
        <v>0</v>
      </c>
      <c r="AQ97" s="36">
        <f t="shared" si="302"/>
        <v>0</v>
      </c>
      <c r="AR97" s="35">
        <f t="shared" si="303"/>
        <v>0</v>
      </c>
      <c r="AS97" s="38">
        <f t="shared" si="315"/>
        <v>0</v>
      </c>
      <c r="AT97" s="38">
        <f t="shared" si="316"/>
        <v>0</v>
      </c>
      <c r="AU97" s="39">
        <f t="shared" si="317"/>
        <v>0</v>
      </c>
      <c r="AV97" s="30">
        <f t="shared" si="318"/>
        <v>0</v>
      </c>
      <c r="AW97" s="40"/>
      <c r="AX97" s="26">
        <f t="shared" si="304"/>
        <v>8601.51</v>
      </c>
      <c r="AY97" s="26">
        <f t="shared" si="305"/>
        <v>786.54</v>
      </c>
      <c r="AZ97" s="27">
        <f t="shared" si="306"/>
        <v>0.17920000000000003</v>
      </c>
      <c r="BA97" s="23">
        <v>9053.1</v>
      </c>
      <c r="BB97" s="28">
        <f t="shared" si="276"/>
        <v>867.46492799999999</v>
      </c>
      <c r="BC97" s="28">
        <f t="shared" si="277"/>
        <v>1041.1065000000001</v>
      </c>
      <c r="BD97" s="23">
        <f>+'[1]IMSS Sin incremento'!$X$21</f>
        <v>81.169244005479456</v>
      </c>
      <c r="BE97" s="28">
        <f t="shared" si="319"/>
        <v>90.531000000000006</v>
      </c>
      <c r="BF97" s="29">
        <f t="shared" si="278"/>
        <v>6972.8283279945208</v>
      </c>
      <c r="BG97" s="41" t="e">
        <f t="shared" si="38"/>
        <v>#N/A</v>
      </c>
      <c r="BH97" s="287"/>
      <c r="BI97" s="323">
        <f>J97+L97+M97+T97+U97+V97+BH97+IMSS!AU94</f>
        <v>0</v>
      </c>
    </row>
    <row r="98" spans="1:61" s="47" customFormat="1" hidden="1">
      <c r="A98" s="51"/>
      <c r="B98" s="51"/>
      <c r="C98" s="18"/>
      <c r="D98" s="43"/>
      <c r="E98" s="43"/>
      <c r="F98" s="43"/>
      <c r="G98" s="20">
        <f t="shared" si="241"/>
        <v>0</v>
      </c>
      <c r="H98" s="21">
        <f t="shared" si="242"/>
        <v>0</v>
      </c>
      <c r="I98" s="22">
        <v>0</v>
      </c>
      <c r="J98" s="23">
        <f t="shared" si="266"/>
        <v>0</v>
      </c>
      <c r="K98" s="23">
        <f t="shared" si="267"/>
        <v>0</v>
      </c>
      <c r="L98" s="23"/>
      <c r="M98" s="23">
        <f t="shared" si="268"/>
        <v>0</v>
      </c>
      <c r="N98" s="24">
        <v>0</v>
      </c>
      <c r="O98" s="23">
        <v>0</v>
      </c>
      <c r="P98" s="23">
        <v>0</v>
      </c>
      <c r="Q98" s="23">
        <f t="shared" si="308"/>
        <v>0</v>
      </c>
      <c r="R98" s="23">
        <f t="shared" si="247"/>
        <v>0</v>
      </c>
      <c r="S98" s="23">
        <v>0</v>
      </c>
      <c r="T98" s="23">
        <f t="shared" si="269"/>
        <v>0</v>
      </c>
      <c r="U98" s="23">
        <f t="shared" si="307"/>
        <v>0</v>
      </c>
      <c r="V98" s="23">
        <f t="shared" si="270"/>
        <v>0</v>
      </c>
      <c r="W98" s="25">
        <f t="shared" si="271"/>
        <v>0</v>
      </c>
      <c r="X98" s="26" t="e">
        <f t="shared" si="295"/>
        <v>#N/A</v>
      </c>
      <c r="Y98" s="26" t="e">
        <f t="shared" si="296"/>
        <v>#N/A</v>
      </c>
      <c r="Z98" s="27" t="e">
        <f t="shared" si="297"/>
        <v>#N/A</v>
      </c>
      <c r="AA98" s="28" t="e">
        <f t="shared" si="272"/>
        <v>#N/A</v>
      </c>
      <c r="AB98" s="28">
        <f t="shared" si="273"/>
        <v>0</v>
      </c>
      <c r="AC98" s="23">
        <f>+'[1]IMSS con incremento'!$X$21</f>
        <v>102.73209120657535</v>
      </c>
      <c r="AD98" s="28">
        <f t="shared" si="309"/>
        <v>0</v>
      </c>
      <c r="AE98" s="29" t="e">
        <f t="shared" si="274"/>
        <v>#N/A</v>
      </c>
      <c r="AF98" s="30">
        <f t="shared" si="275"/>
        <v>0</v>
      </c>
      <c r="AG98" s="23">
        <f t="shared" si="310"/>
        <v>0</v>
      </c>
      <c r="AH98" s="32">
        <f t="shared" si="29"/>
        <v>2191.2000000000003</v>
      </c>
      <c r="AI98" s="56">
        <f t="shared" si="311"/>
        <v>-2191.2000000000003</v>
      </c>
      <c r="AJ98" s="56">
        <f t="shared" si="312"/>
        <v>-182.49994520547946</v>
      </c>
      <c r="AK98" s="56">
        <f t="shared" si="313"/>
        <v>-182.49994520547946</v>
      </c>
      <c r="AL98" s="26">
        <f t="shared" si="298"/>
        <v>0</v>
      </c>
      <c r="AM98" s="26">
        <f t="shared" si="299"/>
        <v>0</v>
      </c>
      <c r="AN98" s="57">
        <f t="shared" si="300"/>
        <v>0</v>
      </c>
      <c r="AO98" s="58">
        <f t="shared" si="314"/>
        <v>0</v>
      </c>
      <c r="AP98" s="59">
        <f t="shared" si="301"/>
        <v>0</v>
      </c>
      <c r="AQ98" s="58">
        <f t="shared" si="302"/>
        <v>0</v>
      </c>
      <c r="AR98" s="57">
        <f t="shared" si="303"/>
        <v>0</v>
      </c>
      <c r="AS98" s="60">
        <f t="shared" si="315"/>
        <v>0</v>
      </c>
      <c r="AT98" s="60">
        <f t="shared" si="316"/>
        <v>0</v>
      </c>
      <c r="AU98" s="61">
        <f t="shared" si="317"/>
        <v>0</v>
      </c>
      <c r="AV98" s="62">
        <f t="shared" si="318"/>
        <v>0</v>
      </c>
      <c r="AW98" s="45"/>
      <c r="AX98" s="26">
        <f t="shared" si="304"/>
        <v>8601.51</v>
      </c>
      <c r="AY98" s="26">
        <f t="shared" si="305"/>
        <v>786.54</v>
      </c>
      <c r="AZ98" s="27">
        <f t="shared" si="306"/>
        <v>0.17920000000000003</v>
      </c>
      <c r="BA98" s="23">
        <v>9053.1</v>
      </c>
      <c r="BB98" s="28">
        <f t="shared" si="276"/>
        <v>867.46492799999999</v>
      </c>
      <c r="BC98" s="28">
        <f t="shared" si="277"/>
        <v>1041.1065000000001</v>
      </c>
      <c r="BD98" s="23">
        <f>+'[1]IMSS Sin incremento'!$X$21</f>
        <v>81.169244005479456</v>
      </c>
      <c r="BE98" s="28">
        <f t="shared" si="319"/>
        <v>90.531000000000006</v>
      </c>
      <c r="BF98" s="29">
        <f t="shared" si="278"/>
        <v>6972.8283279945208</v>
      </c>
      <c r="BG98" s="41" t="e">
        <f t="shared" si="38"/>
        <v>#N/A</v>
      </c>
      <c r="BH98" s="288"/>
      <c r="BI98" s="323">
        <f>J98+L98+M98+T98+U98+V98+BH98+IMSS!AU95</f>
        <v>0</v>
      </c>
    </row>
    <row r="99" spans="1:61" s="47" customFormat="1" hidden="1">
      <c r="A99" s="51"/>
      <c r="B99" s="51"/>
      <c r="C99" s="18"/>
      <c r="D99" s="43"/>
      <c r="E99" s="43"/>
      <c r="F99" s="43"/>
      <c r="G99" s="20">
        <f t="shared" si="241"/>
        <v>0</v>
      </c>
      <c r="H99" s="21">
        <f t="shared" si="242"/>
        <v>0</v>
      </c>
      <c r="I99" s="22">
        <v>0</v>
      </c>
      <c r="J99" s="23">
        <f t="shared" si="266"/>
        <v>0</v>
      </c>
      <c r="K99" s="23">
        <f t="shared" si="267"/>
        <v>0</v>
      </c>
      <c r="L99" s="23"/>
      <c r="M99" s="23">
        <f t="shared" si="268"/>
        <v>0</v>
      </c>
      <c r="N99" s="23">
        <v>0</v>
      </c>
      <c r="O99" s="23">
        <v>0</v>
      </c>
      <c r="P99" s="23">
        <v>0</v>
      </c>
      <c r="Q99" s="23">
        <f t="shared" si="308"/>
        <v>0</v>
      </c>
      <c r="R99" s="23">
        <f t="shared" si="247"/>
        <v>0</v>
      </c>
      <c r="S99" s="138">
        <v>0</v>
      </c>
      <c r="T99" s="23">
        <f t="shared" si="269"/>
        <v>0</v>
      </c>
      <c r="U99" s="23">
        <f t="shared" si="307"/>
        <v>0</v>
      </c>
      <c r="V99" s="23">
        <f t="shared" si="270"/>
        <v>0</v>
      </c>
      <c r="W99" s="25">
        <f t="shared" si="271"/>
        <v>0</v>
      </c>
      <c r="X99" s="26" t="e">
        <f t="shared" si="295"/>
        <v>#N/A</v>
      </c>
      <c r="Y99" s="26" t="e">
        <f t="shared" si="296"/>
        <v>#N/A</v>
      </c>
      <c r="Z99" s="27" t="e">
        <f t="shared" si="297"/>
        <v>#N/A</v>
      </c>
      <c r="AA99" s="28" t="e">
        <f t="shared" si="272"/>
        <v>#N/A</v>
      </c>
      <c r="AB99" s="28">
        <f t="shared" si="273"/>
        <v>0</v>
      </c>
      <c r="AC99" s="23">
        <f>+'[1]IMSS con incremento'!$X$21</f>
        <v>102.73209120657535</v>
      </c>
      <c r="AD99" s="28">
        <f t="shared" si="309"/>
        <v>0</v>
      </c>
      <c r="AE99" s="29" t="e">
        <f t="shared" si="274"/>
        <v>#N/A</v>
      </c>
      <c r="AF99" s="30">
        <f t="shared" si="275"/>
        <v>0</v>
      </c>
      <c r="AG99" s="23">
        <f t="shared" si="310"/>
        <v>0</v>
      </c>
      <c r="AH99" s="32">
        <f t="shared" si="29"/>
        <v>2191.2000000000003</v>
      </c>
      <c r="AI99" s="56">
        <f t="shared" si="311"/>
        <v>-2191.2000000000003</v>
      </c>
      <c r="AJ99" s="56">
        <f t="shared" si="312"/>
        <v>-182.49994520547946</v>
      </c>
      <c r="AK99" s="56">
        <f t="shared" si="313"/>
        <v>-182.49994520547946</v>
      </c>
      <c r="AL99" s="26">
        <f t="shared" si="298"/>
        <v>0</v>
      </c>
      <c r="AM99" s="26">
        <f t="shared" si="299"/>
        <v>0</v>
      </c>
      <c r="AN99" s="57">
        <f t="shared" si="300"/>
        <v>0</v>
      </c>
      <c r="AO99" s="58">
        <f t="shared" si="314"/>
        <v>0</v>
      </c>
      <c r="AP99" s="59">
        <f t="shared" si="301"/>
        <v>0</v>
      </c>
      <c r="AQ99" s="58">
        <f t="shared" si="302"/>
        <v>0</v>
      </c>
      <c r="AR99" s="57">
        <f t="shared" si="303"/>
        <v>0</v>
      </c>
      <c r="AS99" s="60">
        <f t="shared" si="315"/>
        <v>0</v>
      </c>
      <c r="AT99" s="60">
        <f t="shared" si="316"/>
        <v>0</v>
      </c>
      <c r="AU99" s="61">
        <f t="shared" si="317"/>
        <v>0</v>
      </c>
      <c r="AV99" s="62">
        <f t="shared" si="318"/>
        <v>0</v>
      </c>
      <c r="AW99" s="45"/>
      <c r="AX99" s="26">
        <f t="shared" si="304"/>
        <v>8601.51</v>
      </c>
      <c r="AY99" s="26">
        <f t="shared" si="305"/>
        <v>786.54</v>
      </c>
      <c r="AZ99" s="27">
        <f t="shared" si="306"/>
        <v>0.17920000000000003</v>
      </c>
      <c r="BA99" s="23">
        <v>9053.1</v>
      </c>
      <c r="BB99" s="28">
        <f t="shared" si="276"/>
        <v>867.46492799999999</v>
      </c>
      <c r="BC99" s="28">
        <f t="shared" si="277"/>
        <v>1041.1065000000001</v>
      </c>
      <c r="BD99" s="23">
        <f>+'[1]IMSS Sin incremento'!$X$21</f>
        <v>81.169244005479456</v>
      </c>
      <c r="BE99" s="28">
        <f t="shared" si="319"/>
        <v>90.531000000000006</v>
      </c>
      <c r="BF99" s="29">
        <f t="shared" si="278"/>
        <v>6972.8283279945208</v>
      </c>
      <c r="BG99" s="41" t="e">
        <f t="shared" si="38"/>
        <v>#N/A</v>
      </c>
      <c r="BH99" s="288"/>
      <c r="BI99" s="323">
        <f>J99+L99+M99+T99+U99+V99+BH99+IMSS!AU96</f>
        <v>0</v>
      </c>
    </row>
    <row r="100" spans="1:61" s="47" customFormat="1" hidden="1">
      <c r="A100" s="51"/>
      <c r="B100" s="51"/>
      <c r="C100" s="18"/>
      <c r="D100" s="43"/>
      <c r="E100" s="43"/>
      <c r="F100" s="43"/>
      <c r="G100" s="20">
        <f t="shared" si="241"/>
        <v>0</v>
      </c>
      <c r="H100" s="21">
        <f t="shared" si="242"/>
        <v>0</v>
      </c>
      <c r="I100" s="22">
        <v>0</v>
      </c>
      <c r="J100" s="23">
        <f t="shared" si="266"/>
        <v>0</v>
      </c>
      <c r="K100" s="23">
        <f t="shared" si="267"/>
        <v>0</v>
      </c>
      <c r="L100" s="23"/>
      <c r="M100" s="23">
        <f t="shared" si="268"/>
        <v>0</v>
      </c>
      <c r="N100" s="24">
        <v>0</v>
      </c>
      <c r="O100" s="23">
        <v>0</v>
      </c>
      <c r="P100" s="23">
        <v>0</v>
      </c>
      <c r="Q100" s="23">
        <f t="shared" si="308"/>
        <v>0</v>
      </c>
      <c r="R100" s="23">
        <f t="shared" si="247"/>
        <v>0</v>
      </c>
      <c r="S100" s="23">
        <v>0</v>
      </c>
      <c r="T100" s="23">
        <f t="shared" si="269"/>
        <v>0</v>
      </c>
      <c r="U100" s="23">
        <f t="shared" si="307"/>
        <v>0</v>
      </c>
      <c r="V100" s="23">
        <f t="shared" si="270"/>
        <v>0</v>
      </c>
      <c r="W100" s="25">
        <f t="shared" si="271"/>
        <v>0</v>
      </c>
      <c r="X100" s="26" t="e">
        <f t="shared" si="295"/>
        <v>#N/A</v>
      </c>
      <c r="Y100" s="26" t="e">
        <f t="shared" si="296"/>
        <v>#N/A</v>
      </c>
      <c r="Z100" s="27" t="e">
        <f t="shared" si="297"/>
        <v>#N/A</v>
      </c>
      <c r="AA100" s="28" t="e">
        <f t="shared" si="272"/>
        <v>#N/A</v>
      </c>
      <c r="AB100" s="28">
        <f t="shared" si="273"/>
        <v>0</v>
      </c>
      <c r="AC100" s="23">
        <f>+'[1]IMSS con incremento'!$X$21</f>
        <v>102.73209120657535</v>
      </c>
      <c r="AD100" s="28">
        <f t="shared" si="309"/>
        <v>0</v>
      </c>
      <c r="AE100" s="29" t="e">
        <f t="shared" si="274"/>
        <v>#N/A</v>
      </c>
      <c r="AF100" s="30">
        <f t="shared" si="275"/>
        <v>0</v>
      </c>
      <c r="AG100" s="23">
        <f t="shared" si="310"/>
        <v>0</v>
      </c>
      <c r="AH100" s="32">
        <f t="shared" si="29"/>
        <v>2191.2000000000003</v>
      </c>
      <c r="AI100" s="56">
        <f t="shared" si="311"/>
        <v>-2191.2000000000003</v>
      </c>
      <c r="AJ100" s="56">
        <f t="shared" si="312"/>
        <v>-182.49994520547946</v>
      </c>
      <c r="AK100" s="56">
        <f t="shared" si="313"/>
        <v>-182.49994520547946</v>
      </c>
      <c r="AL100" s="26">
        <f t="shared" si="298"/>
        <v>0</v>
      </c>
      <c r="AM100" s="26">
        <f t="shared" si="299"/>
        <v>0</v>
      </c>
      <c r="AN100" s="57">
        <f t="shared" si="300"/>
        <v>0</v>
      </c>
      <c r="AO100" s="58">
        <f t="shared" si="314"/>
        <v>0</v>
      </c>
      <c r="AP100" s="59">
        <f t="shared" si="301"/>
        <v>0</v>
      </c>
      <c r="AQ100" s="58">
        <f t="shared" si="302"/>
        <v>0</v>
      </c>
      <c r="AR100" s="57">
        <f t="shared" si="303"/>
        <v>0</v>
      </c>
      <c r="AS100" s="60">
        <f t="shared" si="315"/>
        <v>0</v>
      </c>
      <c r="AT100" s="60">
        <f t="shared" si="316"/>
        <v>0</v>
      </c>
      <c r="AU100" s="61">
        <f t="shared" si="317"/>
        <v>0</v>
      </c>
      <c r="AV100" s="62">
        <f t="shared" si="318"/>
        <v>0</v>
      </c>
      <c r="AW100" s="45"/>
      <c r="AX100" s="26">
        <f t="shared" si="304"/>
        <v>8601.51</v>
      </c>
      <c r="AY100" s="26">
        <f t="shared" si="305"/>
        <v>786.54</v>
      </c>
      <c r="AZ100" s="27">
        <f t="shared" si="306"/>
        <v>0.17920000000000003</v>
      </c>
      <c r="BA100" s="23">
        <v>9053.1</v>
      </c>
      <c r="BB100" s="28">
        <f t="shared" si="276"/>
        <v>867.46492799999999</v>
      </c>
      <c r="BC100" s="28">
        <f t="shared" si="277"/>
        <v>1041.1065000000001</v>
      </c>
      <c r="BD100" s="23">
        <f>+'[1]IMSS Sin incremento'!$X$21</f>
        <v>81.169244005479456</v>
      </c>
      <c r="BE100" s="28">
        <f t="shared" si="319"/>
        <v>90.531000000000006</v>
      </c>
      <c r="BF100" s="29">
        <f t="shared" si="278"/>
        <v>6972.8283279945208</v>
      </c>
      <c r="BG100" s="41" t="e">
        <f t="shared" si="38"/>
        <v>#N/A</v>
      </c>
      <c r="BH100" s="288"/>
      <c r="BI100" s="323">
        <f>J100+L100+M100+T100+U100+V100+BH100+IMSS!AU97</f>
        <v>0</v>
      </c>
    </row>
    <row r="101" spans="1:61" s="47" customFormat="1" hidden="1">
      <c r="A101" s="51"/>
      <c r="B101" s="51"/>
      <c r="C101" s="18"/>
      <c r="D101" s="43"/>
      <c r="E101" s="43"/>
      <c r="F101" s="43"/>
      <c r="G101" s="20">
        <f t="shared" si="241"/>
        <v>0</v>
      </c>
      <c r="H101" s="21">
        <f t="shared" si="242"/>
        <v>0</v>
      </c>
      <c r="I101" s="22">
        <v>0</v>
      </c>
      <c r="J101" s="23">
        <f t="shared" si="266"/>
        <v>0</v>
      </c>
      <c r="K101" s="23">
        <f t="shared" si="267"/>
        <v>0</v>
      </c>
      <c r="L101" s="23"/>
      <c r="M101" s="23">
        <f t="shared" si="268"/>
        <v>0</v>
      </c>
      <c r="N101" s="23">
        <v>0</v>
      </c>
      <c r="O101" s="23">
        <v>0</v>
      </c>
      <c r="P101" s="23">
        <v>0</v>
      </c>
      <c r="Q101" s="23">
        <f t="shared" si="308"/>
        <v>0</v>
      </c>
      <c r="R101" s="23">
        <f t="shared" si="247"/>
        <v>0</v>
      </c>
      <c r="S101" s="138">
        <v>0</v>
      </c>
      <c r="T101" s="23">
        <f t="shared" si="269"/>
        <v>0</v>
      </c>
      <c r="U101" s="23">
        <f t="shared" si="307"/>
        <v>0</v>
      </c>
      <c r="V101" s="23">
        <f t="shared" si="270"/>
        <v>0</v>
      </c>
      <c r="W101" s="25">
        <f t="shared" si="271"/>
        <v>0</v>
      </c>
      <c r="X101" s="26" t="e">
        <f t="shared" si="295"/>
        <v>#N/A</v>
      </c>
      <c r="Y101" s="26" t="e">
        <f t="shared" si="296"/>
        <v>#N/A</v>
      </c>
      <c r="Z101" s="27" t="e">
        <f t="shared" si="297"/>
        <v>#N/A</v>
      </c>
      <c r="AA101" s="28" t="e">
        <f t="shared" si="272"/>
        <v>#N/A</v>
      </c>
      <c r="AB101" s="28">
        <f t="shared" si="273"/>
        <v>0</v>
      </c>
      <c r="AC101" s="23">
        <f>+'[1]IMSS con incremento'!$X$25</f>
        <v>93.085452059178081</v>
      </c>
      <c r="AD101" s="28">
        <f t="shared" si="309"/>
        <v>0</v>
      </c>
      <c r="AE101" s="29" t="e">
        <f t="shared" si="274"/>
        <v>#N/A</v>
      </c>
      <c r="AF101" s="30">
        <f t="shared" si="275"/>
        <v>0</v>
      </c>
      <c r="AG101" s="23">
        <f t="shared" si="310"/>
        <v>0</v>
      </c>
      <c r="AH101" s="32">
        <f t="shared" si="29"/>
        <v>2191.2000000000003</v>
      </c>
      <c r="AI101" s="56">
        <f t="shared" si="311"/>
        <v>-2191.2000000000003</v>
      </c>
      <c r="AJ101" s="56">
        <f t="shared" si="312"/>
        <v>-182.49994520547946</v>
      </c>
      <c r="AK101" s="56">
        <f t="shared" si="313"/>
        <v>-182.49994520547946</v>
      </c>
      <c r="AL101" s="26">
        <f t="shared" si="298"/>
        <v>0</v>
      </c>
      <c r="AM101" s="26">
        <f t="shared" si="299"/>
        <v>0</v>
      </c>
      <c r="AN101" s="57">
        <f t="shared" si="300"/>
        <v>0</v>
      </c>
      <c r="AO101" s="58">
        <f t="shared" si="314"/>
        <v>0</v>
      </c>
      <c r="AP101" s="59">
        <f t="shared" si="301"/>
        <v>0</v>
      </c>
      <c r="AQ101" s="58">
        <f t="shared" si="302"/>
        <v>0</v>
      </c>
      <c r="AR101" s="57">
        <f t="shared" si="303"/>
        <v>0</v>
      </c>
      <c r="AS101" s="60">
        <f t="shared" si="315"/>
        <v>0</v>
      </c>
      <c r="AT101" s="60">
        <f t="shared" si="316"/>
        <v>0</v>
      </c>
      <c r="AU101" s="61">
        <f t="shared" si="317"/>
        <v>0</v>
      </c>
      <c r="AV101" s="62">
        <f t="shared" si="318"/>
        <v>0</v>
      </c>
      <c r="AW101" s="45"/>
      <c r="AX101" s="26">
        <f t="shared" si="304"/>
        <v>8601.51</v>
      </c>
      <c r="AY101" s="26">
        <f t="shared" si="305"/>
        <v>786.54</v>
      </c>
      <c r="AZ101" s="27">
        <f t="shared" si="306"/>
        <v>0.17920000000000003</v>
      </c>
      <c r="BA101" s="23">
        <v>9053</v>
      </c>
      <c r="BB101" s="28">
        <f t="shared" si="276"/>
        <v>867.44700799999998</v>
      </c>
      <c r="BC101" s="28">
        <f t="shared" si="277"/>
        <v>1041.095</v>
      </c>
      <c r="BD101" s="23">
        <f>+'[1]IMSS Sin incremento'!$X$25</f>
        <v>73.13037804931507</v>
      </c>
      <c r="BE101" s="28">
        <f t="shared" si="319"/>
        <v>90.53</v>
      </c>
      <c r="BF101" s="29">
        <f t="shared" si="278"/>
        <v>6980.7976139506845</v>
      </c>
      <c r="BG101" s="41" t="e">
        <f t="shared" si="38"/>
        <v>#N/A</v>
      </c>
      <c r="BH101" s="288"/>
      <c r="BI101" s="323">
        <f>J101+L101+M101+T101+U101+V101+BH101+IMSS!AU98</f>
        <v>0</v>
      </c>
    </row>
    <row r="102" spans="1:61" s="47" customFormat="1" hidden="1">
      <c r="A102" s="51"/>
      <c r="B102" s="51"/>
      <c r="C102" s="18"/>
      <c r="D102" s="43"/>
      <c r="E102" s="43"/>
      <c r="F102" s="43"/>
      <c r="G102" s="20">
        <f t="shared" si="241"/>
        <v>0</v>
      </c>
      <c r="H102" s="21">
        <f t="shared" si="242"/>
        <v>0</v>
      </c>
      <c r="I102" s="22">
        <v>0</v>
      </c>
      <c r="J102" s="23">
        <f t="shared" si="266"/>
        <v>0</v>
      </c>
      <c r="K102" s="23">
        <f t="shared" si="267"/>
        <v>0</v>
      </c>
      <c r="L102" s="23"/>
      <c r="M102" s="23">
        <f t="shared" si="268"/>
        <v>0</v>
      </c>
      <c r="N102" s="24">
        <v>0</v>
      </c>
      <c r="O102" s="23">
        <v>0</v>
      </c>
      <c r="P102" s="23">
        <v>0</v>
      </c>
      <c r="Q102" s="23">
        <f t="shared" si="308"/>
        <v>0</v>
      </c>
      <c r="R102" s="23">
        <f t="shared" si="247"/>
        <v>0</v>
      </c>
      <c r="S102" s="23">
        <v>0</v>
      </c>
      <c r="T102" s="23">
        <f t="shared" si="269"/>
        <v>0</v>
      </c>
      <c r="U102" s="23">
        <f t="shared" si="307"/>
        <v>0</v>
      </c>
      <c r="V102" s="23">
        <f t="shared" si="270"/>
        <v>0</v>
      </c>
      <c r="W102" s="25">
        <f t="shared" si="271"/>
        <v>0</v>
      </c>
      <c r="X102" s="26" t="e">
        <f t="shared" si="295"/>
        <v>#N/A</v>
      </c>
      <c r="Y102" s="26" t="e">
        <f t="shared" si="296"/>
        <v>#N/A</v>
      </c>
      <c r="Z102" s="27" t="e">
        <f t="shared" si="297"/>
        <v>#N/A</v>
      </c>
      <c r="AA102" s="28" t="e">
        <f t="shared" si="272"/>
        <v>#N/A</v>
      </c>
      <c r="AB102" s="28">
        <f t="shared" si="273"/>
        <v>0</v>
      </c>
      <c r="AC102" s="23">
        <f>+'[1]IMSS con incremento'!$X$24</f>
        <v>82.332158255342478</v>
      </c>
      <c r="AD102" s="28">
        <f t="shared" si="309"/>
        <v>0</v>
      </c>
      <c r="AE102" s="29" t="e">
        <f t="shared" si="274"/>
        <v>#N/A</v>
      </c>
      <c r="AF102" s="30">
        <f t="shared" si="275"/>
        <v>0</v>
      </c>
      <c r="AG102" s="23">
        <f t="shared" si="310"/>
        <v>0</v>
      </c>
      <c r="AH102" s="32">
        <f t="shared" si="29"/>
        <v>2191.2000000000003</v>
      </c>
      <c r="AI102" s="56">
        <f t="shared" si="311"/>
        <v>-2191.2000000000003</v>
      </c>
      <c r="AJ102" s="56">
        <f t="shared" si="312"/>
        <v>-182.49994520547946</v>
      </c>
      <c r="AK102" s="56">
        <f t="shared" si="313"/>
        <v>-182.49994520547946</v>
      </c>
      <c r="AL102" s="26">
        <f t="shared" si="298"/>
        <v>0</v>
      </c>
      <c r="AM102" s="26">
        <f t="shared" si="299"/>
        <v>0</v>
      </c>
      <c r="AN102" s="57">
        <f t="shared" si="300"/>
        <v>0</v>
      </c>
      <c r="AO102" s="58">
        <f t="shared" si="314"/>
        <v>0</v>
      </c>
      <c r="AP102" s="59">
        <f t="shared" si="301"/>
        <v>0</v>
      </c>
      <c r="AQ102" s="58">
        <f t="shared" si="302"/>
        <v>0</v>
      </c>
      <c r="AR102" s="57">
        <f t="shared" si="303"/>
        <v>0</v>
      </c>
      <c r="AS102" s="60">
        <f t="shared" si="315"/>
        <v>0</v>
      </c>
      <c r="AT102" s="60">
        <f t="shared" si="316"/>
        <v>0</v>
      </c>
      <c r="AU102" s="61">
        <f t="shared" si="317"/>
        <v>0</v>
      </c>
      <c r="AV102" s="62">
        <f t="shared" si="318"/>
        <v>0</v>
      </c>
      <c r="AW102" s="45"/>
      <c r="AX102" s="26">
        <f t="shared" si="304"/>
        <v>7399.43</v>
      </c>
      <c r="AY102" s="26">
        <f t="shared" si="305"/>
        <v>594.21</v>
      </c>
      <c r="AZ102" s="27">
        <f t="shared" si="306"/>
        <v>0.16</v>
      </c>
      <c r="BA102" s="23">
        <v>8365.2000000000007</v>
      </c>
      <c r="BB102" s="28">
        <f t="shared" si="276"/>
        <v>748.73320000000012</v>
      </c>
      <c r="BC102" s="28">
        <f t="shared" si="277"/>
        <v>961.99800000000016</v>
      </c>
      <c r="BD102" s="23">
        <f>+'[1]IMSS Sin incremento'!$X$24</f>
        <v>64.169299879452069</v>
      </c>
      <c r="BE102" s="28">
        <f t="shared" si="319"/>
        <v>83.652000000000015</v>
      </c>
      <c r="BF102" s="29">
        <f t="shared" si="278"/>
        <v>6506.6475001205472</v>
      </c>
      <c r="BG102" s="41" t="e">
        <f t="shared" si="38"/>
        <v>#N/A</v>
      </c>
      <c r="BH102" s="288"/>
      <c r="BI102" s="323">
        <f>J102+L102+M102+T102+U102+V102+BH102+IMSS!AU99</f>
        <v>0</v>
      </c>
    </row>
    <row r="103" spans="1:61" s="47" customFormat="1" hidden="1">
      <c r="A103" s="51"/>
      <c r="B103" s="51"/>
      <c r="C103" s="18"/>
      <c r="D103" s="43"/>
      <c r="E103" s="43"/>
      <c r="F103" s="43"/>
      <c r="G103" s="20">
        <f t="shared" si="241"/>
        <v>0</v>
      </c>
      <c r="H103" s="21">
        <f t="shared" si="242"/>
        <v>0</v>
      </c>
      <c r="I103" s="22">
        <v>0</v>
      </c>
      <c r="J103" s="23">
        <f t="shared" si="266"/>
        <v>0</v>
      </c>
      <c r="K103" s="23">
        <f t="shared" si="267"/>
        <v>0</v>
      </c>
      <c r="L103" s="23"/>
      <c r="M103" s="23">
        <f t="shared" si="268"/>
        <v>0</v>
      </c>
      <c r="N103" s="23">
        <v>0</v>
      </c>
      <c r="O103" s="23">
        <v>0</v>
      </c>
      <c r="P103" s="23">
        <v>0</v>
      </c>
      <c r="Q103" s="23">
        <f t="shared" si="308"/>
        <v>0</v>
      </c>
      <c r="R103" s="23">
        <f t="shared" si="247"/>
        <v>0</v>
      </c>
      <c r="S103" s="138">
        <v>0</v>
      </c>
      <c r="T103" s="23">
        <f t="shared" si="269"/>
        <v>0</v>
      </c>
      <c r="U103" s="23">
        <f t="shared" si="307"/>
        <v>0</v>
      </c>
      <c r="V103" s="23">
        <f t="shared" si="270"/>
        <v>0</v>
      </c>
      <c r="W103" s="25">
        <f t="shared" si="271"/>
        <v>0</v>
      </c>
      <c r="X103" s="26" t="e">
        <f t="shared" si="295"/>
        <v>#N/A</v>
      </c>
      <c r="Y103" s="26" t="e">
        <f t="shared" si="296"/>
        <v>#N/A</v>
      </c>
      <c r="Z103" s="27" t="e">
        <f t="shared" si="297"/>
        <v>#N/A</v>
      </c>
      <c r="AA103" s="28" t="e">
        <f t="shared" si="272"/>
        <v>#N/A</v>
      </c>
      <c r="AB103" s="28">
        <f t="shared" si="273"/>
        <v>0</v>
      </c>
      <c r="AC103" s="23">
        <f>+'[1]IMSS con incremento'!$X$21</f>
        <v>102.73209120657535</v>
      </c>
      <c r="AD103" s="28">
        <f t="shared" si="309"/>
        <v>0</v>
      </c>
      <c r="AE103" s="29" t="e">
        <f t="shared" si="274"/>
        <v>#N/A</v>
      </c>
      <c r="AF103" s="30">
        <f t="shared" si="275"/>
        <v>0</v>
      </c>
      <c r="AG103" s="23">
        <f t="shared" si="310"/>
        <v>0</v>
      </c>
      <c r="AH103" s="32">
        <f t="shared" si="29"/>
        <v>2191.2000000000003</v>
      </c>
      <c r="AI103" s="56">
        <f t="shared" si="311"/>
        <v>-2191.2000000000003</v>
      </c>
      <c r="AJ103" s="56">
        <f t="shared" si="312"/>
        <v>-182.49994520547946</v>
      </c>
      <c r="AK103" s="56">
        <f t="shared" si="313"/>
        <v>-182.49994520547946</v>
      </c>
      <c r="AL103" s="26">
        <f t="shared" si="298"/>
        <v>0</v>
      </c>
      <c r="AM103" s="26">
        <f t="shared" si="299"/>
        <v>0</v>
      </c>
      <c r="AN103" s="57">
        <f t="shared" si="300"/>
        <v>0</v>
      </c>
      <c r="AO103" s="58">
        <f t="shared" si="314"/>
        <v>0</v>
      </c>
      <c r="AP103" s="59">
        <f t="shared" si="301"/>
        <v>0</v>
      </c>
      <c r="AQ103" s="58">
        <f t="shared" si="302"/>
        <v>0</v>
      </c>
      <c r="AR103" s="57">
        <f t="shared" si="303"/>
        <v>0</v>
      </c>
      <c r="AS103" s="60">
        <f t="shared" si="315"/>
        <v>0</v>
      </c>
      <c r="AT103" s="60">
        <f t="shared" si="316"/>
        <v>0</v>
      </c>
      <c r="AU103" s="61">
        <f t="shared" si="317"/>
        <v>0</v>
      </c>
      <c r="AV103" s="62">
        <f t="shared" si="318"/>
        <v>0</v>
      </c>
      <c r="AW103" s="45"/>
      <c r="AX103" s="26">
        <f t="shared" si="304"/>
        <v>8601.51</v>
      </c>
      <c r="AY103" s="26">
        <f t="shared" si="305"/>
        <v>786.54</v>
      </c>
      <c r="AZ103" s="27">
        <f t="shared" si="306"/>
        <v>0.17920000000000003</v>
      </c>
      <c r="BA103" s="23">
        <v>9053.1</v>
      </c>
      <c r="BB103" s="28">
        <f t="shared" si="276"/>
        <v>867.46492799999999</v>
      </c>
      <c r="BC103" s="28">
        <f t="shared" si="277"/>
        <v>1041.1065000000001</v>
      </c>
      <c r="BD103" s="23">
        <f>+'[1]IMSS Sin incremento'!$X$21</f>
        <v>81.169244005479456</v>
      </c>
      <c r="BE103" s="28">
        <f t="shared" si="319"/>
        <v>90.531000000000006</v>
      </c>
      <c r="BF103" s="29">
        <f t="shared" si="278"/>
        <v>6972.8283279945208</v>
      </c>
      <c r="BG103" s="41" t="e">
        <f t="shared" si="38"/>
        <v>#N/A</v>
      </c>
      <c r="BH103" s="288"/>
      <c r="BI103" s="323">
        <f>J103+L103+M103+T103+U103+V103+BH103+IMSS!AU100</f>
        <v>0</v>
      </c>
    </row>
    <row r="104" spans="1:61" hidden="1">
      <c r="A104" s="51"/>
      <c r="B104" s="51"/>
      <c r="C104" s="18"/>
      <c r="D104" s="43"/>
      <c r="E104" s="43"/>
      <c r="F104" s="43"/>
      <c r="G104" s="20">
        <f t="shared" si="241"/>
        <v>0</v>
      </c>
      <c r="H104" s="21">
        <f t="shared" si="242"/>
        <v>0</v>
      </c>
      <c r="I104" s="22">
        <v>0</v>
      </c>
      <c r="J104" s="23">
        <f t="shared" si="266"/>
        <v>0</v>
      </c>
      <c r="K104" s="23">
        <f t="shared" si="267"/>
        <v>0</v>
      </c>
      <c r="L104" s="23"/>
      <c r="M104" s="23">
        <f t="shared" si="268"/>
        <v>0</v>
      </c>
      <c r="N104" s="24">
        <v>0</v>
      </c>
      <c r="O104" s="23">
        <v>0</v>
      </c>
      <c r="P104" s="23">
        <v>0</v>
      </c>
      <c r="Q104" s="23">
        <f t="shared" si="308"/>
        <v>0</v>
      </c>
      <c r="R104" s="23">
        <f t="shared" si="247"/>
        <v>0</v>
      </c>
      <c r="S104" s="23">
        <v>0</v>
      </c>
      <c r="T104" s="23">
        <f t="shared" si="269"/>
        <v>0</v>
      </c>
      <c r="U104" s="23">
        <f t="shared" si="307"/>
        <v>0</v>
      </c>
      <c r="V104" s="23">
        <f t="shared" si="270"/>
        <v>0</v>
      </c>
      <c r="W104" s="25">
        <f t="shared" si="271"/>
        <v>0</v>
      </c>
      <c r="X104" s="26" t="e">
        <f t="shared" si="295"/>
        <v>#N/A</v>
      </c>
      <c r="Y104" s="26" t="e">
        <f t="shared" si="296"/>
        <v>#N/A</v>
      </c>
      <c r="Z104" s="27" t="e">
        <f t="shared" si="297"/>
        <v>#N/A</v>
      </c>
      <c r="AA104" s="28" t="e">
        <f t="shared" si="272"/>
        <v>#N/A</v>
      </c>
      <c r="AB104" s="28">
        <f t="shared" si="273"/>
        <v>0</v>
      </c>
      <c r="AC104" s="23">
        <f>+'[1]IMSS con incremento'!$X$24</f>
        <v>82.332158255342478</v>
      </c>
      <c r="AD104" s="28">
        <f t="shared" si="309"/>
        <v>0</v>
      </c>
      <c r="AE104" s="29" t="e">
        <f t="shared" si="274"/>
        <v>#N/A</v>
      </c>
      <c r="AF104" s="30">
        <f t="shared" si="275"/>
        <v>0</v>
      </c>
      <c r="AG104" s="31">
        <f t="shared" si="310"/>
        <v>0</v>
      </c>
      <c r="AH104" s="32">
        <f t="shared" si="29"/>
        <v>2191.2000000000003</v>
      </c>
      <c r="AI104" s="33">
        <f t="shared" si="311"/>
        <v>-2191.2000000000003</v>
      </c>
      <c r="AJ104" s="33">
        <f t="shared" si="312"/>
        <v>-182.49994520547946</v>
      </c>
      <c r="AK104" s="33">
        <f t="shared" si="313"/>
        <v>-182.49994520547946</v>
      </c>
      <c r="AL104" s="34">
        <f t="shared" si="298"/>
        <v>0</v>
      </c>
      <c r="AM104" s="34">
        <f t="shared" si="299"/>
        <v>0</v>
      </c>
      <c r="AN104" s="35">
        <f t="shared" si="300"/>
        <v>0</v>
      </c>
      <c r="AO104" s="36">
        <f t="shared" si="314"/>
        <v>0</v>
      </c>
      <c r="AP104" s="37">
        <f t="shared" si="301"/>
        <v>0</v>
      </c>
      <c r="AQ104" s="36">
        <f t="shared" si="302"/>
        <v>0</v>
      </c>
      <c r="AR104" s="35">
        <f t="shared" si="303"/>
        <v>0</v>
      </c>
      <c r="AS104" s="38">
        <f t="shared" si="315"/>
        <v>0</v>
      </c>
      <c r="AT104" s="38">
        <f t="shared" si="316"/>
        <v>0</v>
      </c>
      <c r="AU104" s="39">
        <f t="shared" si="317"/>
        <v>0</v>
      </c>
      <c r="AV104" s="30">
        <f t="shared" si="318"/>
        <v>0</v>
      </c>
      <c r="AW104" s="40"/>
      <c r="AX104" s="26">
        <f t="shared" si="304"/>
        <v>7399.43</v>
      </c>
      <c r="AY104" s="26">
        <f t="shared" si="305"/>
        <v>594.21</v>
      </c>
      <c r="AZ104" s="27">
        <f t="shared" si="306"/>
        <v>0.16</v>
      </c>
      <c r="BA104" s="23">
        <v>8365.2000000000007</v>
      </c>
      <c r="BB104" s="28">
        <f t="shared" si="276"/>
        <v>748.73320000000012</v>
      </c>
      <c r="BC104" s="28">
        <f t="shared" si="277"/>
        <v>961.99800000000016</v>
      </c>
      <c r="BD104" s="23">
        <f>+'[1]IMSS Sin incremento'!$X$24</f>
        <v>64.169299879452069</v>
      </c>
      <c r="BE104" s="28">
        <f t="shared" si="319"/>
        <v>83.652000000000015</v>
      </c>
      <c r="BF104" s="29">
        <f t="shared" si="278"/>
        <v>6506.6475001205472</v>
      </c>
      <c r="BG104" s="41" t="e">
        <f t="shared" si="38"/>
        <v>#N/A</v>
      </c>
      <c r="BH104" s="287"/>
      <c r="BI104" s="323">
        <f>J104+L104+M104+T104+U104+V104+BH104+IMSS!AU101</f>
        <v>0</v>
      </c>
    </row>
    <row r="105" spans="1:61" hidden="1">
      <c r="A105" s="51"/>
      <c r="B105" s="51"/>
      <c r="C105" s="18"/>
      <c r="D105" s="43"/>
      <c r="E105" s="43"/>
      <c r="F105" s="43"/>
      <c r="G105" s="20">
        <f t="shared" si="241"/>
        <v>0</v>
      </c>
      <c r="H105" s="21">
        <f t="shared" si="242"/>
        <v>0</v>
      </c>
      <c r="I105" s="22">
        <v>0</v>
      </c>
      <c r="J105" s="23">
        <f t="shared" si="266"/>
        <v>0</v>
      </c>
      <c r="K105" s="23">
        <f t="shared" si="267"/>
        <v>0</v>
      </c>
      <c r="L105" s="23"/>
      <c r="M105" s="23">
        <f t="shared" si="268"/>
        <v>0</v>
      </c>
      <c r="N105" s="23">
        <v>0</v>
      </c>
      <c r="O105" s="23">
        <v>0</v>
      </c>
      <c r="P105" s="23">
        <v>0</v>
      </c>
      <c r="Q105" s="23">
        <f t="shared" si="308"/>
        <v>0</v>
      </c>
      <c r="R105" s="23">
        <f t="shared" si="247"/>
        <v>0</v>
      </c>
      <c r="S105" s="138">
        <v>0</v>
      </c>
      <c r="T105" s="23">
        <f t="shared" si="269"/>
        <v>0</v>
      </c>
      <c r="U105" s="23">
        <f t="shared" si="307"/>
        <v>0</v>
      </c>
      <c r="V105" s="23">
        <f t="shared" si="270"/>
        <v>0</v>
      </c>
      <c r="W105" s="25">
        <f t="shared" si="271"/>
        <v>0</v>
      </c>
      <c r="X105" s="26" t="e">
        <f t="shared" si="295"/>
        <v>#N/A</v>
      </c>
      <c r="Y105" s="26" t="e">
        <f t="shared" si="296"/>
        <v>#N/A</v>
      </c>
      <c r="Z105" s="27" t="e">
        <f t="shared" si="297"/>
        <v>#N/A</v>
      </c>
      <c r="AA105" s="28" t="e">
        <f t="shared" si="272"/>
        <v>#N/A</v>
      </c>
      <c r="AB105" s="28">
        <f t="shared" si="273"/>
        <v>0</v>
      </c>
      <c r="AC105" s="23">
        <f>+'[1]IMSS con incremento'!$X$26</f>
        <v>113.35133520263011</v>
      </c>
      <c r="AD105" s="28">
        <f t="shared" si="309"/>
        <v>0</v>
      </c>
      <c r="AE105" s="29" t="e">
        <f t="shared" si="274"/>
        <v>#N/A</v>
      </c>
      <c r="AF105" s="30">
        <f t="shared" si="275"/>
        <v>0</v>
      </c>
      <c r="AG105" s="31">
        <f t="shared" si="310"/>
        <v>0</v>
      </c>
      <c r="AH105" s="32">
        <f t="shared" si="29"/>
        <v>2191.2000000000003</v>
      </c>
      <c r="AI105" s="33">
        <f t="shared" si="311"/>
        <v>-2191.2000000000003</v>
      </c>
      <c r="AJ105" s="33">
        <f t="shared" si="312"/>
        <v>-182.49994520547946</v>
      </c>
      <c r="AK105" s="33">
        <f t="shared" si="313"/>
        <v>-182.49994520547946</v>
      </c>
      <c r="AL105" s="34">
        <f t="shared" si="298"/>
        <v>0</v>
      </c>
      <c r="AM105" s="34">
        <f t="shared" si="299"/>
        <v>0</v>
      </c>
      <c r="AN105" s="35">
        <f t="shared" si="300"/>
        <v>0</v>
      </c>
      <c r="AO105" s="36">
        <f t="shared" si="314"/>
        <v>0</v>
      </c>
      <c r="AP105" s="37">
        <f t="shared" si="301"/>
        <v>0</v>
      </c>
      <c r="AQ105" s="36">
        <f t="shared" si="302"/>
        <v>0</v>
      </c>
      <c r="AR105" s="35">
        <f t="shared" si="303"/>
        <v>0</v>
      </c>
      <c r="AS105" s="38">
        <f t="shared" si="315"/>
        <v>0</v>
      </c>
      <c r="AT105" s="38">
        <f t="shared" si="316"/>
        <v>0</v>
      </c>
      <c r="AU105" s="39">
        <f t="shared" si="317"/>
        <v>0</v>
      </c>
      <c r="AV105" s="30">
        <f t="shared" si="318"/>
        <v>0</v>
      </c>
      <c r="AW105" s="40"/>
      <c r="AX105" s="26">
        <f t="shared" si="304"/>
        <v>8601.51</v>
      </c>
      <c r="AY105" s="26">
        <f t="shared" si="305"/>
        <v>786.54</v>
      </c>
      <c r="AZ105" s="27">
        <f t="shared" si="306"/>
        <v>0.17920000000000003</v>
      </c>
      <c r="BA105" s="23">
        <v>9695.4</v>
      </c>
      <c r="BB105" s="28">
        <f t="shared" si="276"/>
        <v>982.56508799999983</v>
      </c>
      <c r="BC105" s="28">
        <f t="shared" si="277"/>
        <v>1114.971</v>
      </c>
      <c r="BD105" s="23">
        <f>+'[1]IMSS Sin incremento'!$X$26</f>
        <v>90.018614002191754</v>
      </c>
      <c r="BE105" s="28"/>
      <c r="BF105" s="29">
        <f t="shared" si="278"/>
        <v>7507.8452979978092</v>
      </c>
      <c r="BG105" s="41" t="e">
        <f t="shared" si="38"/>
        <v>#N/A</v>
      </c>
      <c r="BH105" s="287"/>
      <c r="BI105" s="323">
        <f>J105+L105+M105+T105+U105+V105+BH105+IMSS!AU102</f>
        <v>0</v>
      </c>
    </row>
    <row r="106" spans="1:61" hidden="1">
      <c r="A106" s="51"/>
      <c r="B106" s="51"/>
      <c r="C106" s="18"/>
      <c r="D106" s="43"/>
      <c r="E106" s="43"/>
      <c r="F106" s="43"/>
      <c r="G106" s="20">
        <f t="shared" si="241"/>
        <v>0</v>
      </c>
      <c r="H106" s="21">
        <f t="shared" si="242"/>
        <v>0</v>
      </c>
      <c r="I106" s="22">
        <v>0</v>
      </c>
      <c r="J106" s="23">
        <f t="shared" si="266"/>
        <v>0</v>
      </c>
      <c r="K106" s="23">
        <f t="shared" si="267"/>
        <v>0</v>
      </c>
      <c r="L106" s="23"/>
      <c r="M106" s="23">
        <f t="shared" si="268"/>
        <v>0</v>
      </c>
      <c r="N106" s="24">
        <v>0</v>
      </c>
      <c r="O106" s="23">
        <v>0</v>
      </c>
      <c r="P106" s="23">
        <v>0</v>
      </c>
      <c r="Q106" s="23">
        <f t="shared" si="308"/>
        <v>0</v>
      </c>
      <c r="R106" s="23">
        <f t="shared" si="247"/>
        <v>0</v>
      </c>
      <c r="S106" s="23">
        <v>0</v>
      </c>
      <c r="T106" s="23">
        <f t="shared" si="269"/>
        <v>0</v>
      </c>
      <c r="U106" s="23">
        <f t="shared" si="307"/>
        <v>0</v>
      </c>
      <c r="V106" s="23">
        <f t="shared" si="270"/>
        <v>0</v>
      </c>
      <c r="W106" s="25">
        <f t="shared" si="271"/>
        <v>0</v>
      </c>
      <c r="X106" s="26" t="e">
        <f t="shared" si="295"/>
        <v>#N/A</v>
      </c>
      <c r="Y106" s="26" t="e">
        <f t="shared" si="296"/>
        <v>#N/A</v>
      </c>
      <c r="Z106" s="27" t="e">
        <f t="shared" si="297"/>
        <v>#N/A</v>
      </c>
      <c r="AA106" s="28" t="e">
        <f t="shared" si="272"/>
        <v>#N/A</v>
      </c>
      <c r="AB106" s="28">
        <f t="shared" si="273"/>
        <v>0</v>
      </c>
      <c r="AC106" s="23">
        <f>+'[1]IMSS con incremento'!$X$24</f>
        <v>82.332158255342478</v>
      </c>
      <c r="AD106" s="28">
        <f>(I106*0.01)</f>
        <v>0</v>
      </c>
      <c r="AE106" s="29" t="e">
        <f t="shared" si="274"/>
        <v>#N/A</v>
      </c>
      <c r="AF106" s="30">
        <f t="shared" si="275"/>
        <v>0</v>
      </c>
      <c r="AG106" s="31">
        <f t="shared" si="310"/>
        <v>0</v>
      </c>
      <c r="AH106" s="32">
        <f t="shared" si="29"/>
        <v>2191.2000000000003</v>
      </c>
      <c r="AI106" s="33">
        <f t="shared" si="311"/>
        <v>-2191.2000000000003</v>
      </c>
      <c r="AJ106" s="33">
        <f t="shared" si="312"/>
        <v>-182.49994520547946</v>
      </c>
      <c r="AK106" s="33">
        <f t="shared" si="313"/>
        <v>-182.49994520547946</v>
      </c>
      <c r="AL106" s="34">
        <f t="shared" si="298"/>
        <v>0</v>
      </c>
      <c r="AM106" s="34">
        <f t="shared" si="299"/>
        <v>0</v>
      </c>
      <c r="AN106" s="35">
        <f t="shared" si="300"/>
        <v>0</v>
      </c>
      <c r="AO106" s="36">
        <f t="shared" si="314"/>
        <v>0</v>
      </c>
      <c r="AP106" s="37">
        <f t="shared" si="301"/>
        <v>0</v>
      </c>
      <c r="AQ106" s="36">
        <f t="shared" si="302"/>
        <v>0</v>
      </c>
      <c r="AR106" s="35">
        <f t="shared" si="303"/>
        <v>0</v>
      </c>
      <c r="AS106" s="38">
        <f t="shared" si="315"/>
        <v>0</v>
      </c>
      <c r="AT106" s="38">
        <f t="shared" si="316"/>
        <v>0</v>
      </c>
      <c r="AU106" s="39">
        <f t="shared" si="317"/>
        <v>0</v>
      </c>
      <c r="AV106" s="30">
        <f t="shared" si="318"/>
        <v>0</v>
      </c>
      <c r="AW106" s="40"/>
      <c r="AX106" s="26">
        <f t="shared" si="304"/>
        <v>7399.43</v>
      </c>
      <c r="AY106" s="26">
        <f t="shared" si="305"/>
        <v>594.21</v>
      </c>
      <c r="AZ106" s="27">
        <f t="shared" si="306"/>
        <v>0.16</v>
      </c>
      <c r="BA106" s="23">
        <v>8365.2000000000007</v>
      </c>
      <c r="BB106" s="28">
        <f t="shared" si="276"/>
        <v>748.73320000000012</v>
      </c>
      <c r="BC106" s="28">
        <f t="shared" si="277"/>
        <v>961.99800000000016</v>
      </c>
      <c r="BD106" s="23">
        <f>+'[1]IMSS Sin incremento'!$X$24</f>
        <v>64.169299879452069</v>
      </c>
      <c r="BE106" s="28">
        <f>(BA106*0.01)</f>
        <v>83.652000000000015</v>
      </c>
      <c r="BF106" s="29">
        <f t="shared" si="278"/>
        <v>6506.6475001205472</v>
      </c>
      <c r="BG106" s="41" t="e">
        <f t="shared" si="38"/>
        <v>#N/A</v>
      </c>
      <c r="BH106" s="287"/>
      <c r="BI106" s="323">
        <f>J106+L106+M106+T106+U106+V106+BH106+IMSS!AU103</f>
        <v>0</v>
      </c>
    </row>
    <row r="107" spans="1:61" hidden="1">
      <c r="A107" s="51"/>
      <c r="B107" s="51"/>
      <c r="C107" s="18"/>
      <c r="D107" s="43"/>
      <c r="E107" s="43"/>
      <c r="F107" s="43"/>
      <c r="G107" s="20">
        <f t="shared" si="241"/>
        <v>0</v>
      </c>
      <c r="H107" s="21">
        <f t="shared" si="242"/>
        <v>0</v>
      </c>
      <c r="I107" s="22">
        <v>0</v>
      </c>
      <c r="J107" s="23">
        <f t="shared" si="266"/>
        <v>0</v>
      </c>
      <c r="K107" s="23">
        <f t="shared" si="267"/>
        <v>0</v>
      </c>
      <c r="L107" s="23"/>
      <c r="M107" s="23">
        <f t="shared" si="268"/>
        <v>0</v>
      </c>
      <c r="N107" s="23">
        <v>0</v>
      </c>
      <c r="O107" s="23">
        <v>0</v>
      </c>
      <c r="P107" s="23">
        <v>0</v>
      </c>
      <c r="Q107" s="23">
        <f t="shared" si="308"/>
        <v>0</v>
      </c>
      <c r="R107" s="23">
        <f t="shared" si="247"/>
        <v>0</v>
      </c>
      <c r="S107" s="138">
        <v>0</v>
      </c>
      <c r="T107" s="23">
        <f t="shared" si="269"/>
        <v>0</v>
      </c>
      <c r="U107" s="23">
        <f t="shared" si="307"/>
        <v>0</v>
      </c>
      <c r="V107" s="23">
        <f t="shared" si="270"/>
        <v>0</v>
      </c>
      <c r="W107" s="25">
        <f t="shared" si="271"/>
        <v>0</v>
      </c>
      <c r="X107" s="26" t="e">
        <f t="shared" si="295"/>
        <v>#N/A</v>
      </c>
      <c r="Y107" s="26" t="e">
        <f t="shared" si="296"/>
        <v>#N/A</v>
      </c>
      <c r="Z107" s="27" t="e">
        <f t="shared" si="297"/>
        <v>#N/A</v>
      </c>
      <c r="AA107" s="28" t="e">
        <f t="shared" si="272"/>
        <v>#N/A</v>
      </c>
      <c r="AB107" s="28">
        <f t="shared" si="273"/>
        <v>0</v>
      </c>
      <c r="AC107" s="23">
        <f>+'[1]IMSS con incremento'!$X$24</f>
        <v>82.332158255342478</v>
      </c>
      <c r="AD107" s="28">
        <f>(I107*0.01)</f>
        <v>0</v>
      </c>
      <c r="AE107" s="29" t="e">
        <f t="shared" si="274"/>
        <v>#N/A</v>
      </c>
      <c r="AF107" s="30">
        <f t="shared" si="275"/>
        <v>0</v>
      </c>
      <c r="AG107" s="31">
        <f t="shared" si="310"/>
        <v>0</v>
      </c>
      <c r="AH107" s="32">
        <f t="shared" si="29"/>
        <v>2191.2000000000003</v>
      </c>
      <c r="AI107" s="33">
        <f t="shared" si="311"/>
        <v>-2191.2000000000003</v>
      </c>
      <c r="AJ107" s="33">
        <f t="shared" si="312"/>
        <v>-182.49994520547946</v>
      </c>
      <c r="AK107" s="33">
        <f t="shared" si="313"/>
        <v>-182.49994520547946</v>
      </c>
      <c r="AL107" s="34">
        <f t="shared" si="298"/>
        <v>0</v>
      </c>
      <c r="AM107" s="34">
        <f t="shared" si="299"/>
        <v>0</v>
      </c>
      <c r="AN107" s="35">
        <f t="shared" si="300"/>
        <v>0</v>
      </c>
      <c r="AO107" s="36">
        <f t="shared" si="314"/>
        <v>0</v>
      </c>
      <c r="AP107" s="37">
        <f t="shared" si="301"/>
        <v>0</v>
      </c>
      <c r="AQ107" s="36">
        <f t="shared" si="302"/>
        <v>0</v>
      </c>
      <c r="AR107" s="35">
        <f t="shared" si="303"/>
        <v>0</v>
      </c>
      <c r="AS107" s="38">
        <f t="shared" si="315"/>
        <v>0</v>
      </c>
      <c r="AT107" s="38">
        <f t="shared" si="316"/>
        <v>0</v>
      </c>
      <c r="AU107" s="39">
        <f t="shared" si="317"/>
        <v>0</v>
      </c>
      <c r="AV107" s="30">
        <f t="shared" si="318"/>
        <v>0</v>
      </c>
      <c r="AW107" s="40"/>
      <c r="AX107" s="26">
        <f t="shared" si="304"/>
        <v>7399.43</v>
      </c>
      <c r="AY107" s="26">
        <f t="shared" si="305"/>
        <v>594.21</v>
      </c>
      <c r="AZ107" s="27">
        <f t="shared" si="306"/>
        <v>0.16</v>
      </c>
      <c r="BA107" s="23">
        <v>8365.2000000000007</v>
      </c>
      <c r="BB107" s="28">
        <f t="shared" si="276"/>
        <v>748.73320000000012</v>
      </c>
      <c r="BC107" s="28">
        <f t="shared" si="277"/>
        <v>961.99800000000016</v>
      </c>
      <c r="BD107" s="23">
        <f>+'[1]IMSS Sin incremento'!$X$24</f>
        <v>64.169299879452069</v>
      </c>
      <c r="BE107" s="28">
        <f>(BA107*0.01)</f>
        <v>83.652000000000015</v>
      </c>
      <c r="BF107" s="29">
        <f t="shared" si="278"/>
        <v>6506.6475001205472</v>
      </c>
      <c r="BG107" s="41" t="e">
        <f t="shared" si="38"/>
        <v>#N/A</v>
      </c>
      <c r="BH107" s="287"/>
      <c r="BI107" s="323">
        <f>J107+L107+M107+T107+U107+V107+BH107+IMSS!AU104</f>
        <v>0</v>
      </c>
    </row>
    <row r="108" spans="1:61" s="42" customFormat="1" hidden="1">
      <c r="A108" s="51"/>
      <c r="B108" s="51"/>
      <c r="C108" s="18"/>
      <c r="D108" s="43"/>
      <c r="E108" s="43"/>
      <c r="F108" s="43"/>
      <c r="G108" s="20">
        <f t="shared" si="241"/>
        <v>0</v>
      </c>
      <c r="H108" s="21">
        <f t="shared" si="242"/>
        <v>0</v>
      </c>
      <c r="I108" s="22">
        <v>0</v>
      </c>
      <c r="J108" s="23">
        <f t="shared" si="266"/>
        <v>0</v>
      </c>
      <c r="K108" s="23">
        <f t="shared" si="267"/>
        <v>0</v>
      </c>
      <c r="L108" s="23"/>
      <c r="M108" s="23">
        <f t="shared" si="268"/>
        <v>0</v>
      </c>
      <c r="N108" s="24">
        <v>0</v>
      </c>
      <c r="O108" s="23">
        <v>0</v>
      </c>
      <c r="P108" s="23">
        <v>0</v>
      </c>
      <c r="Q108" s="23">
        <f t="shared" si="308"/>
        <v>0</v>
      </c>
      <c r="R108" s="23">
        <f t="shared" si="247"/>
        <v>0</v>
      </c>
      <c r="S108" s="23">
        <v>0</v>
      </c>
      <c r="T108" s="23">
        <f t="shared" si="269"/>
        <v>0</v>
      </c>
      <c r="U108" s="23">
        <f t="shared" si="307"/>
        <v>0</v>
      </c>
      <c r="V108" s="23">
        <f t="shared" si="270"/>
        <v>0</v>
      </c>
      <c r="W108" s="25">
        <f t="shared" si="271"/>
        <v>0</v>
      </c>
      <c r="X108" s="26" t="e">
        <f t="shared" si="295"/>
        <v>#N/A</v>
      </c>
      <c r="Y108" s="26" t="e">
        <f t="shared" si="296"/>
        <v>#N/A</v>
      </c>
      <c r="Z108" s="27" t="e">
        <f t="shared" si="297"/>
        <v>#N/A</v>
      </c>
      <c r="AA108" s="28" t="e">
        <f t="shared" si="272"/>
        <v>#N/A</v>
      </c>
      <c r="AB108" s="28">
        <f t="shared" si="273"/>
        <v>0</v>
      </c>
      <c r="AC108" s="23">
        <f>+'[1]IMSS con incremento'!$X$24</f>
        <v>82.332158255342478</v>
      </c>
      <c r="AD108" s="28">
        <f>(I108*0.01)</f>
        <v>0</v>
      </c>
      <c r="AE108" s="29" t="e">
        <f t="shared" si="274"/>
        <v>#N/A</v>
      </c>
      <c r="AF108" s="30">
        <f t="shared" si="275"/>
        <v>0</v>
      </c>
      <c r="AG108" s="31">
        <f t="shared" si="310"/>
        <v>0</v>
      </c>
      <c r="AH108" s="32">
        <f t="shared" si="29"/>
        <v>2191.2000000000003</v>
      </c>
      <c r="AI108" s="33">
        <f t="shared" si="311"/>
        <v>-2191.2000000000003</v>
      </c>
      <c r="AJ108" s="33">
        <f t="shared" si="312"/>
        <v>-182.49994520547946</v>
      </c>
      <c r="AK108" s="33">
        <f t="shared" si="313"/>
        <v>-182.49994520547946</v>
      </c>
      <c r="AL108" s="34">
        <f t="shared" si="298"/>
        <v>0</v>
      </c>
      <c r="AM108" s="34">
        <f t="shared" si="299"/>
        <v>0</v>
      </c>
      <c r="AN108" s="35">
        <f t="shared" si="300"/>
        <v>0</v>
      </c>
      <c r="AO108" s="36">
        <f t="shared" si="314"/>
        <v>0</v>
      </c>
      <c r="AP108" s="37">
        <f t="shared" si="301"/>
        <v>0</v>
      </c>
      <c r="AQ108" s="36">
        <f t="shared" si="302"/>
        <v>0</v>
      </c>
      <c r="AR108" s="35">
        <f t="shared" si="303"/>
        <v>0</v>
      </c>
      <c r="AS108" s="38">
        <f t="shared" si="315"/>
        <v>0</v>
      </c>
      <c r="AT108" s="38">
        <f t="shared" si="316"/>
        <v>0</v>
      </c>
      <c r="AU108" s="39">
        <f t="shared" si="317"/>
        <v>0</v>
      </c>
      <c r="AV108" s="30">
        <f t="shared" si="318"/>
        <v>0</v>
      </c>
      <c r="AW108" s="63"/>
      <c r="AX108" s="26">
        <f t="shared" si="304"/>
        <v>7399.43</v>
      </c>
      <c r="AY108" s="26">
        <f t="shared" si="305"/>
        <v>594.21</v>
      </c>
      <c r="AZ108" s="27">
        <f t="shared" si="306"/>
        <v>0.16</v>
      </c>
      <c r="BA108" s="23">
        <v>8365.2000000000007</v>
      </c>
      <c r="BB108" s="28">
        <f t="shared" si="276"/>
        <v>748.73320000000012</v>
      </c>
      <c r="BC108" s="28">
        <f t="shared" si="277"/>
        <v>961.99800000000016</v>
      </c>
      <c r="BD108" s="23">
        <f>+'[1]IMSS Sin incremento'!$X$24</f>
        <v>64.169299879452069</v>
      </c>
      <c r="BE108" s="28">
        <f>(BA108*0.01)</f>
        <v>83.652000000000015</v>
      </c>
      <c r="BF108" s="29">
        <f t="shared" si="278"/>
        <v>6506.6475001205472</v>
      </c>
      <c r="BG108" s="41" t="e">
        <f t="shared" si="38"/>
        <v>#N/A</v>
      </c>
      <c r="BH108" s="286"/>
      <c r="BI108" s="323">
        <f>J108+L108+M108+T108+U108+V108+BH108+IMSS!AU105</f>
        <v>0</v>
      </c>
    </row>
    <row r="109" spans="1:61" s="65" customFormat="1" hidden="1">
      <c r="A109" s="51"/>
      <c r="B109" s="51"/>
      <c r="C109" s="18"/>
      <c r="D109" s="43"/>
      <c r="E109" s="43"/>
      <c r="F109" s="43"/>
      <c r="G109" s="20">
        <f t="shared" si="241"/>
        <v>0</v>
      </c>
      <c r="H109" s="21">
        <f t="shared" si="242"/>
        <v>0</v>
      </c>
      <c r="I109" s="22">
        <v>0</v>
      </c>
      <c r="J109" s="23">
        <f t="shared" si="266"/>
        <v>0</v>
      </c>
      <c r="K109" s="23">
        <f t="shared" si="267"/>
        <v>0</v>
      </c>
      <c r="L109" s="23"/>
      <c r="M109" s="23">
        <f t="shared" si="268"/>
        <v>0</v>
      </c>
      <c r="N109" s="23">
        <v>0</v>
      </c>
      <c r="O109" s="23">
        <v>0</v>
      </c>
      <c r="P109" s="23">
        <v>0</v>
      </c>
      <c r="Q109" s="23">
        <f t="shared" si="308"/>
        <v>0</v>
      </c>
      <c r="R109" s="23">
        <f t="shared" si="247"/>
        <v>0</v>
      </c>
      <c r="S109" s="138">
        <v>0</v>
      </c>
      <c r="T109" s="23">
        <f t="shared" si="269"/>
        <v>0</v>
      </c>
      <c r="U109" s="23">
        <f t="shared" si="307"/>
        <v>0</v>
      </c>
      <c r="V109" s="23">
        <f t="shared" si="270"/>
        <v>0</v>
      </c>
      <c r="W109" s="25">
        <f t="shared" si="271"/>
        <v>0</v>
      </c>
      <c r="X109" s="26" t="e">
        <f t="shared" si="295"/>
        <v>#N/A</v>
      </c>
      <c r="Y109" s="26" t="e">
        <f t="shared" si="296"/>
        <v>#N/A</v>
      </c>
      <c r="Z109" s="27" t="e">
        <f t="shared" si="297"/>
        <v>#N/A</v>
      </c>
      <c r="AA109" s="28" t="e">
        <f t="shared" si="272"/>
        <v>#N/A</v>
      </c>
      <c r="AB109" s="28">
        <f t="shared" si="273"/>
        <v>0</v>
      </c>
      <c r="AC109" s="23">
        <f>+'[1]IMSS con incremento'!$X$21</f>
        <v>102.73209120657535</v>
      </c>
      <c r="AD109" s="28">
        <f>(I109*0.01)</f>
        <v>0</v>
      </c>
      <c r="AE109" s="29" t="e">
        <f t="shared" si="274"/>
        <v>#N/A</v>
      </c>
      <c r="AF109" s="30">
        <f t="shared" si="275"/>
        <v>0</v>
      </c>
      <c r="AG109" s="31">
        <f t="shared" si="310"/>
        <v>0</v>
      </c>
      <c r="AH109" s="32">
        <f t="shared" si="29"/>
        <v>2191.2000000000003</v>
      </c>
      <c r="AI109" s="33">
        <f t="shared" si="311"/>
        <v>-2191.2000000000003</v>
      </c>
      <c r="AJ109" s="33">
        <f t="shared" si="312"/>
        <v>-182.49994520547946</v>
      </c>
      <c r="AK109" s="33">
        <f t="shared" si="313"/>
        <v>-182.49994520547946</v>
      </c>
      <c r="AL109" s="34">
        <f t="shared" si="298"/>
        <v>0</v>
      </c>
      <c r="AM109" s="34">
        <f t="shared" si="299"/>
        <v>0</v>
      </c>
      <c r="AN109" s="35">
        <f t="shared" si="300"/>
        <v>0</v>
      </c>
      <c r="AO109" s="36">
        <f t="shared" si="314"/>
        <v>0</v>
      </c>
      <c r="AP109" s="37">
        <f t="shared" si="301"/>
        <v>0</v>
      </c>
      <c r="AQ109" s="36">
        <f t="shared" si="302"/>
        <v>0</v>
      </c>
      <c r="AR109" s="35">
        <f t="shared" si="303"/>
        <v>0</v>
      </c>
      <c r="AS109" s="38">
        <f t="shared" si="315"/>
        <v>0</v>
      </c>
      <c r="AT109" s="38">
        <f t="shared" si="316"/>
        <v>0</v>
      </c>
      <c r="AU109" s="39">
        <f t="shared" si="317"/>
        <v>0</v>
      </c>
      <c r="AV109" s="30">
        <f t="shared" si="318"/>
        <v>0</v>
      </c>
      <c r="AW109" s="64"/>
      <c r="AX109" s="26">
        <f t="shared" si="304"/>
        <v>8601.51</v>
      </c>
      <c r="AY109" s="26">
        <f t="shared" si="305"/>
        <v>786.54</v>
      </c>
      <c r="AZ109" s="27">
        <f t="shared" si="306"/>
        <v>0.17920000000000003</v>
      </c>
      <c r="BA109" s="23">
        <v>9053.1</v>
      </c>
      <c r="BB109" s="28">
        <f t="shared" si="276"/>
        <v>867.46492799999999</v>
      </c>
      <c r="BC109" s="28">
        <f t="shared" si="277"/>
        <v>1041.1065000000001</v>
      </c>
      <c r="BD109" s="23">
        <f>+'[1]IMSS Sin incremento'!$X$21</f>
        <v>81.169244005479456</v>
      </c>
      <c r="BE109" s="28">
        <f>(BA109*0.01)</f>
        <v>90.531000000000006</v>
      </c>
      <c r="BF109" s="29">
        <f t="shared" si="278"/>
        <v>6972.8283279945208</v>
      </c>
      <c r="BG109" s="41" t="e">
        <f t="shared" si="38"/>
        <v>#N/A</v>
      </c>
      <c r="BH109" s="289"/>
      <c r="BI109" s="323">
        <f>J109+L109+M109+T109+U109+V109+BH109+IMSS!AU106</f>
        <v>0</v>
      </c>
    </row>
    <row r="110" spans="1:61" s="47" customFormat="1" hidden="1">
      <c r="A110" s="51"/>
      <c r="B110" s="51"/>
      <c r="C110" s="18"/>
      <c r="D110" s="43"/>
      <c r="E110" s="43"/>
      <c r="F110" s="43"/>
      <c r="G110" s="20">
        <f t="shared" ref="G110:G148" si="320">+I110/30</f>
        <v>0</v>
      </c>
      <c r="H110" s="21">
        <f t="shared" ref="H110:H148" si="321">+G110*1.0452</f>
        <v>0</v>
      </c>
      <c r="I110" s="22">
        <v>0</v>
      </c>
      <c r="J110" s="23">
        <f t="shared" si="266"/>
        <v>0</v>
      </c>
      <c r="K110" s="23">
        <f t="shared" si="267"/>
        <v>0</v>
      </c>
      <c r="L110" s="23"/>
      <c r="M110" s="23">
        <f t="shared" si="268"/>
        <v>0</v>
      </c>
      <c r="N110" s="24">
        <v>0</v>
      </c>
      <c r="O110" s="23">
        <v>0</v>
      </c>
      <c r="P110" s="23">
        <v>0</v>
      </c>
      <c r="Q110" s="23">
        <f t="shared" si="308"/>
        <v>0</v>
      </c>
      <c r="R110" s="23">
        <f t="shared" si="247"/>
        <v>0</v>
      </c>
      <c r="S110" s="23">
        <v>0</v>
      </c>
      <c r="T110" s="23">
        <f t="shared" si="269"/>
        <v>0</v>
      </c>
      <c r="U110" s="23">
        <f t="shared" si="307"/>
        <v>0</v>
      </c>
      <c r="V110" s="23">
        <f t="shared" si="270"/>
        <v>0</v>
      </c>
      <c r="W110" s="25">
        <f t="shared" si="271"/>
        <v>0</v>
      </c>
      <c r="X110" s="26" t="e">
        <f t="shared" si="295"/>
        <v>#N/A</v>
      </c>
      <c r="Y110" s="26" t="e">
        <f t="shared" si="296"/>
        <v>#N/A</v>
      </c>
      <c r="Z110" s="27" t="e">
        <f t="shared" si="297"/>
        <v>#N/A</v>
      </c>
      <c r="AA110" s="28" t="e">
        <f t="shared" si="272"/>
        <v>#N/A</v>
      </c>
      <c r="AB110" s="28">
        <f t="shared" si="273"/>
        <v>0</v>
      </c>
      <c r="AC110" s="23">
        <f>+'[1]IMSS con incremento'!$X$27</f>
        <v>118.88668450915067</v>
      </c>
      <c r="AD110" s="28"/>
      <c r="AE110" s="29" t="e">
        <f t="shared" si="274"/>
        <v>#N/A</v>
      </c>
      <c r="AF110" s="30">
        <f t="shared" si="275"/>
        <v>0</v>
      </c>
      <c r="AG110" s="31">
        <f>+M110</f>
        <v>0</v>
      </c>
      <c r="AH110" s="32">
        <f t="shared" ref="AH110:AH158" si="322">73.04*30</f>
        <v>2191.2000000000003</v>
      </c>
      <c r="AI110" s="33">
        <f t="shared" si="311"/>
        <v>-2191.2000000000003</v>
      </c>
      <c r="AJ110" s="33">
        <f t="shared" si="312"/>
        <v>-182.49994520547946</v>
      </c>
      <c r="AK110" s="33">
        <f t="shared" si="313"/>
        <v>-182.49994520547946</v>
      </c>
      <c r="AL110" s="34">
        <f t="shared" si="298"/>
        <v>0</v>
      </c>
      <c r="AM110" s="34">
        <f t="shared" si="299"/>
        <v>0</v>
      </c>
      <c r="AN110" s="35">
        <f t="shared" si="300"/>
        <v>0</v>
      </c>
      <c r="AO110" s="36">
        <f t="shared" si="314"/>
        <v>0</v>
      </c>
      <c r="AP110" s="37">
        <f t="shared" si="301"/>
        <v>0</v>
      </c>
      <c r="AQ110" s="36">
        <f t="shared" si="302"/>
        <v>0</v>
      </c>
      <c r="AR110" s="35">
        <f t="shared" si="303"/>
        <v>0</v>
      </c>
      <c r="AS110" s="38">
        <f t="shared" si="315"/>
        <v>0</v>
      </c>
      <c r="AT110" s="38">
        <f t="shared" si="316"/>
        <v>0</v>
      </c>
      <c r="AU110" s="39">
        <f t="shared" si="317"/>
        <v>0</v>
      </c>
      <c r="AV110" s="30">
        <f t="shared" si="318"/>
        <v>0</v>
      </c>
      <c r="AW110" s="45"/>
      <c r="AX110" s="26">
        <f t="shared" si="304"/>
        <v>8601.51</v>
      </c>
      <c r="AY110" s="26">
        <f t="shared" si="305"/>
        <v>786.54</v>
      </c>
      <c r="AZ110" s="27">
        <f t="shared" si="306"/>
        <v>0.17920000000000003</v>
      </c>
      <c r="BA110" s="23">
        <v>10183.51</v>
      </c>
      <c r="BB110" s="28">
        <f t="shared" si="276"/>
        <v>1070.0344</v>
      </c>
      <c r="BC110" s="28">
        <f t="shared" si="277"/>
        <v>1171.10365</v>
      </c>
      <c r="BD110" s="23">
        <f>+'[1]IMSS Sin incremento'!$X$27</f>
        <v>94.631405090958907</v>
      </c>
      <c r="BE110" s="28"/>
      <c r="BF110" s="29">
        <f t="shared" si="278"/>
        <v>7847.7405449090411</v>
      </c>
      <c r="BG110" s="41" t="e">
        <f t="shared" ref="BG110:BG148" si="323">+AE110-BF110</f>
        <v>#N/A</v>
      </c>
      <c r="BH110" s="288"/>
      <c r="BI110" s="323">
        <f>J110+L110+M110+T110+U110+V110+BH110+IMSS!AU107</f>
        <v>0</v>
      </c>
    </row>
    <row r="111" spans="1:61" hidden="1">
      <c r="A111" s="51"/>
      <c r="B111" s="51"/>
      <c r="C111" s="18"/>
      <c r="D111" s="43"/>
      <c r="E111" s="43"/>
      <c r="F111" s="43"/>
      <c r="G111" s="20">
        <f t="shared" si="320"/>
        <v>0</v>
      </c>
      <c r="H111" s="21">
        <f t="shared" si="321"/>
        <v>0</v>
      </c>
      <c r="I111" s="22">
        <v>0</v>
      </c>
      <c r="J111" s="23">
        <v>0</v>
      </c>
      <c r="K111" s="23">
        <v>0</v>
      </c>
      <c r="L111" s="23"/>
      <c r="M111" s="23">
        <v>0</v>
      </c>
      <c r="N111" s="23">
        <v>0</v>
      </c>
      <c r="O111" s="23">
        <v>0</v>
      </c>
      <c r="P111" s="23">
        <v>0</v>
      </c>
      <c r="Q111" s="23">
        <f t="shared" si="308"/>
        <v>0</v>
      </c>
      <c r="R111" s="23">
        <f t="shared" si="247"/>
        <v>0</v>
      </c>
      <c r="S111" s="138">
        <v>0</v>
      </c>
      <c r="T111" s="23">
        <f t="shared" si="269"/>
        <v>0</v>
      </c>
      <c r="U111" s="23">
        <f t="shared" si="307"/>
        <v>0</v>
      </c>
      <c r="V111" s="23">
        <f t="shared" si="270"/>
        <v>0</v>
      </c>
      <c r="W111" s="25">
        <f t="shared" si="271"/>
        <v>0</v>
      </c>
      <c r="X111" s="26" t="e">
        <f t="shared" si="295"/>
        <v>#N/A</v>
      </c>
      <c r="Y111" s="26" t="e">
        <f t="shared" si="296"/>
        <v>#N/A</v>
      </c>
      <c r="Z111" s="27" t="e">
        <f t="shared" si="297"/>
        <v>#N/A</v>
      </c>
      <c r="AA111" s="28" t="e">
        <f t="shared" si="272"/>
        <v>#N/A</v>
      </c>
      <c r="AB111" s="28">
        <f t="shared" si="273"/>
        <v>0</v>
      </c>
      <c r="AC111" s="23">
        <f>+'[1]IMSS con incremento'!$X$28</f>
        <v>77.991191896109612</v>
      </c>
      <c r="AD111" s="28">
        <f t="shared" ref="AD111:AD117" si="324">(I111*0.01)</f>
        <v>0</v>
      </c>
      <c r="AE111" s="29" t="e">
        <f t="shared" si="274"/>
        <v>#N/A</v>
      </c>
      <c r="AF111" s="30">
        <f t="shared" si="275"/>
        <v>0</v>
      </c>
      <c r="AG111" s="31">
        <f t="shared" si="310"/>
        <v>0</v>
      </c>
      <c r="AH111" s="32">
        <f t="shared" si="322"/>
        <v>2191.2000000000003</v>
      </c>
      <c r="AI111" s="33">
        <f t="shared" si="311"/>
        <v>-2191.2000000000003</v>
      </c>
      <c r="AJ111" s="33">
        <f t="shared" si="312"/>
        <v>-182.49994520547946</v>
      </c>
      <c r="AK111" s="33">
        <f t="shared" si="313"/>
        <v>-182.49994520547946</v>
      </c>
      <c r="AL111" s="34">
        <f t="shared" si="298"/>
        <v>0</v>
      </c>
      <c r="AM111" s="34">
        <f t="shared" si="299"/>
        <v>0</v>
      </c>
      <c r="AN111" s="35">
        <f t="shared" si="300"/>
        <v>0</v>
      </c>
      <c r="AO111" s="36">
        <f t="shared" si="314"/>
        <v>0</v>
      </c>
      <c r="AP111" s="37">
        <f t="shared" si="301"/>
        <v>0</v>
      </c>
      <c r="AQ111" s="36">
        <f t="shared" si="302"/>
        <v>0</v>
      </c>
      <c r="AR111" s="35">
        <f t="shared" si="303"/>
        <v>0</v>
      </c>
      <c r="AS111" s="38">
        <f t="shared" si="315"/>
        <v>0</v>
      </c>
      <c r="AT111" s="38">
        <f t="shared" si="316"/>
        <v>0</v>
      </c>
      <c r="AU111" s="39">
        <f t="shared" si="317"/>
        <v>0</v>
      </c>
      <c r="AV111" s="30">
        <f t="shared" si="318"/>
        <v>0</v>
      </c>
      <c r="AW111" s="40"/>
      <c r="AX111" s="26">
        <f t="shared" si="304"/>
        <v>4210.42</v>
      </c>
      <c r="AY111" s="26">
        <f t="shared" si="305"/>
        <v>247.24</v>
      </c>
      <c r="AZ111" s="27">
        <f t="shared" si="306"/>
        <v>0.10880000000000001</v>
      </c>
      <c r="BA111" s="23">
        <v>7313.13</v>
      </c>
      <c r="BB111" s="28">
        <f t="shared" si="276"/>
        <v>584.81484799999998</v>
      </c>
      <c r="BC111" s="28">
        <f t="shared" si="277"/>
        <v>841.00995</v>
      </c>
      <c r="BD111" s="23">
        <f>+'[1]IMSS Sin incremento'!$X$28</f>
        <v>60.551827913424667</v>
      </c>
      <c r="BE111" s="28">
        <f t="shared" ref="BE111:BE117" si="325">(BA111*0.01)</f>
        <v>73.131299999999996</v>
      </c>
      <c r="BF111" s="29">
        <f t="shared" si="278"/>
        <v>5753.6220740865756</v>
      </c>
      <c r="BG111" s="41" t="e">
        <f t="shared" si="323"/>
        <v>#N/A</v>
      </c>
      <c r="BH111" s="287"/>
      <c r="BI111" s="323">
        <f>J111+L111+M111+T111+U111+V111+BH111+IMSS!AU108</f>
        <v>0</v>
      </c>
    </row>
    <row r="112" spans="1:61" hidden="1">
      <c r="A112" s="51"/>
      <c r="B112" s="51"/>
      <c r="C112" s="18"/>
      <c r="D112" s="43"/>
      <c r="E112" s="43"/>
      <c r="F112" s="43"/>
      <c r="G112" s="20">
        <f t="shared" si="320"/>
        <v>0</v>
      </c>
      <c r="H112" s="21">
        <f t="shared" si="321"/>
        <v>0</v>
      </c>
      <c r="I112" s="22">
        <v>0</v>
      </c>
      <c r="J112" s="23">
        <f t="shared" si="266"/>
        <v>0</v>
      </c>
      <c r="K112" s="23">
        <f t="shared" si="267"/>
        <v>0</v>
      </c>
      <c r="L112" s="23"/>
      <c r="M112" s="23">
        <f t="shared" si="268"/>
        <v>0</v>
      </c>
      <c r="N112" s="24">
        <v>0</v>
      </c>
      <c r="O112" s="23">
        <v>0</v>
      </c>
      <c r="P112" s="23">
        <v>0</v>
      </c>
      <c r="Q112" s="23">
        <f t="shared" si="308"/>
        <v>0</v>
      </c>
      <c r="R112" s="23">
        <f t="shared" si="247"/>
        <v>0</v>
      </c>
      <c r="S112" s="23">
        <v>0</v>
      </c>
      <c r="T112" s="23">
        <f t="shared" si="269"/>
        <v>0</v>
      </c>
      <c r="U112" s="23">
        <f t="shared" si="307"/>
        <v>0</v>
      </c>
      <c r="V112" s="23">
        <f t="shared" si="270"/>
        <v>0</v>
      </c>
      <c r="W112" s="25">
        <f t="shared" si="271"/>
        <v>0</v>
      </c>
      <c r="X112" s="26" t="e">
        <f t="shared" si="295"/>
        <v>#N/A</v>
      </c>
      <c r="Y112" s="26" t="e">
        <f t="shared" si="296"/>
        <v>#N/A</v>
      </c>
      <c r="Z112" s="27" t="e">
        <f t="shared" si="297"/>
        <v>#N/A</v>
      </c>
      <c r="AA112" s="28" t="e">
        <f t="shared" si="272"/>
        <v>#N/A</v>
      </c>
      <c r="AB112" s="28">
        <f t="shared" si="273"/>
        <v>0</v>
      </c>
      <c r="AC112" s="23">
        <f>+'[1]IMSS con incremento'!$X$28</f>
        <v>77.991191896109612</v>
      </c>
      <c r="AD112" s="28">
        <f t="shared" si="324"/>
        <v>0</v>
      </c>
      <c r="AE112" s="29" t="e">
        <f t="shared" si="274"/>
        <v>#N/A</v>
      </c>
      <c r="AF112" s="30">
        <f t="shared" si="275"/>
        <v>0</v>
      </c>
      <c r="AG112" s="31">
        <f>+M112</f>
        <v>0</v>
      </c>
      <c r="AH112" s="32">
        <f t="shared" si="322"/>
        <v>2191.2000000000003</v>
      </c>
      <c r="AI112" s="33">
        <f t="shared" si="311"/>
        <v>-2191.2000000000003</v>
      </c>
      <c r="AJ112" s="33">
        <f t="shared" si="312"/>
        <v>-182.49994520547946</v>
      </c>
      <c r="AK112" s="33">
        <f t="shared" si="313"/>
        <v>-182.49994520547946</v>
      </c>
      <c r="AL112" s="34">
        <f t="shared" si="298"/>
        <v>0</v>
      </c>
      <c r="AM112" s="34">
        <f t="shared" si="299"/>
        <v>0</v>
      </c>
      <c r="AN112" s="35">
        <f t="shared" si="300"/>
        <v>0</v>
      </c>
      <c r="AO112" s="36">
        <f t="shared" si="314"/>
        <v>0</v>
      </c>
      <c r="AP112" s="37">
        <f t="shared" si="301"/>
        <v>0</v>
      </c>
      <c r="AQ112" s="36">
        <f t="shared" si="302"/>
        <v>0</v>
      </c>
      <c r="AR112" s="35">
        <f t="shared" si="303"/>
        <v>0</v>
      </c>
      <c r="AS112" s="38">
        <f t="shared" si="315"/>
        <v>0</v>
      </c>
      <c r="AT112" s="38">
        <f t="shared" si="316"/>
        <v>0</v>
      </c>
      <c r="AU112" s="39">
        <f t="shared" si="317"/>
        <v>0</v>
      </c>
      <c r="AV112" s="30">
        <f t="shared" si="318"/>
        <v>0</v>
      </c>
      <c r="AW112" s="40"/>
      <c r="AX112" s="26">
        <f t="shared" si="304"/>
        <v>4210.42</v>
      </c>
      <c r="AY112" s="26">
        <f t="shared" si="305"/>
        <v>247.24</v>
      </c>
      <c r="AZ112" s="27">
        <f t="shared" si="306"/>
        <v>0.10880000000000001</v>
      </c>
      <c r="BA112" s="23">
        <v>7313.13</v>
      </c>
      <c r="BB112" s="28">
        <f t="shared" si="276"/>
        <v>584.81484799999998</v>
      </c>
      <c r="BC112" s="28">
        <f t="shared" si="277"/>
        <v>841.00995</v>
      </c>
      <c r="BD112" s="23">
        <f>+'[1]IMSS Sin incremento'!$X$28</f>
        <v>60.551827913424667</v>
      </c>
      <c r="BE112" s="28">
        <f t="shared" si="325"/>
        <v>73.131299999999996</v>
      </c>
      <c r="BF112" s="29">
        <f t="shared" si="278"/>
        <v>5753.6220740865756</v>
      </c>
      <c r="BG112" s="41" t="e">
        <f t="shared" si="323"/>
        <v>#N/A</v>
      </c>
      <c r="BH112" s="287"/>
      <c r="BI112" s="323">
        <f>J112+L112+M112+T112+U112+V112+BH112+IMSS!AU109</f>
        <v>0</v>
      </c>
    </row>
    <row r="113" spans="1:61" hidden="1">
      <c r="A113" s="51"/>
      <c r="B113" s="51"/>
      <c r="C113" s="18"/>
      <c r="D113" s="43"/>
      <c r="E113" s="43"/>
      <c r="F113" s="43"/>
      <c r="G113" s="20">
        <f t="shared" si="320"/>
        <v>0</v>
      </c>
      <c r="H113" s="21">
        <f t="shared" si="321"/>
        <v>0</v>
      </c>
      <c r="I113" s="22">
        <v>0</v>
      </c>
      <c r="J113" s="23">
        <f t="shared" si="266"/>
        <v>0</v>
      </c>
      <c r="K113" s="23">
        <f t="shared" si="267"/>
        <v>0</v>
      </c>
      <c r="L113" s="23"/>
      <c r="M113" s="23">
        <f t="shared" si="268"/>
        <v>0</v>
      </c>
      <c r="N113" s="23">
        <v>0</v>
      </c>
      <c r="O113" s="23">
        <v>0</v>
      </c>
      <c r="P113" s="23">
        <v>0</v>
      </c>
      <c r="Q113" s="23">
        <f t="shared" si="308"/>
        <v>0</v>
      </c>
      <c r="R113" s="23">
        <f t="shared" si="247"/>
        <v>0</v>
      </c>
      <c r="S113" s="138">
        <v>0</v>
      </c>
      <c r="T113" s="23">
        <f t="shared" si="269"/>
        <v>0</v>
      </c>
      <c r="U113" s="23">
        <f t="shared" si="307"/>
        <v>0</v>
      </c>
      <c r="V113" s="23">
        <f t="shared" si="270"/>
        <v>0</v>
      </c>
      <c r="W113" s="25">
        <f t="shared" si="271"/>
        <v>0</v>
      </c>
      <c r="X113" s="26" t="e">
        <f t="shared" si="295"/>
        <v>#N/A</v>
      </c>
      <c r="Y113" s="26" t="e">
        <f t="shared" si="296"/>
        <v>#N/A</v>
      </c>
      <c r="Z113" s="27" t="e">
        <f t="shared" si="297"/>
        <v>#N/A</v>
      </c>
      <c r="AA113" s="28" t="e">
        <f t="shared" si="272"/>
        <v>#N/A</v>
      </c>
      <c r="AB113" s="28">
        <f t="shared" si="273"/>
        <v>0</v>
      </c>
      <c r="AC113" s="23">
        <f>+'[1]IMSS con incremento'!$X$29</f>
        <v>72.717482506652061</v>
      </c>
      <c r="AD113" s="28">
        <f t="shared" si="324"/>
        <v>0</v>
      </c>
      <c r="AE113" s="29" t="e">
        <f t="shared" si="274"/>
        <v>#N/A</v>
      </c>
      <c r="AF113" s="30">
        <f t="shared" si="275"/>
        <v>0</v>
      </c>
      <c r="AG113" s="31">
        <f>+M113</f>
        <v>0</v>
      </c>
      <c r="AH113" s="32">
        <f t="shared" si="322"/>
        <v>2191.2000000000003</v>
      </c>
      <c r="AI113" s="33">
        <f t="shared" si="311"/>
        <v>-2191.2000000000003</v>
      </c>
      <c r="AJ113" s="33">
        <f t="shared" si="312"/>
        <v>-182.49994520547946</v>
      </c>
      <c r="AK113" s="33">
        <f t="shared" si="313"/>
        <v>-182.49994520547946</v>
      </c>
      <c r="AL113" s="34">
        <f t="shared" si="298"/>
        <v>0</v>
      </c>
      <c r="AM113" s="34">
        <f t="shared" si="299"/>
        <v>0</v>
      </c>
      <c r="AN113" s="35">
        <f t="shared" si="300"/>
        <v>0</v>
      </c>
      <c r="AO113" s="36">
        <f t="shared" si="314"/>
        <v>0</v>
      </c>
      <c r="AP113" s="37">
        <f t="shared" si="301"/>
        <v>0</v>
      </c>
      <c r="AQ113" s="36">
        <f t="shared" si="302"/>
        <v>0</v>
      </c>
      <c r="AR113" s="35">
        <f t="shared" si="303"/>
        <v>0</v>
      </c>
      <c r="AS113" s="38">
        <f t="shared" si="315"/>
        <v>0</v>
      </c>
      <c r="AT113" s="38">
        <f t="shared" si="316"/>
        <v>0</v>
      </c>
      <c r="AU113" s="39">
        <f t="shared" si="317"/>
        <v>0</v>
      </c>
      <c r="AV113" s="30">
        <f t="shared" si="318"/>
        <v>0</v>
      </c>
      <c r="AW113" s="40"/>
      <c r="AX113" s="26">
        <f t="shared" si="304"/>
        <v>7399.43</v>
      </c>
      <c r="AY113" s="26">
        <f t="shared" si="305"/>
        <v>594.21</v>
      </c>
      <c r="AZ113" s="27">
        <f t="shared" si="306"/>
        <v>0.16</v>
      </c>
      <c r="BA113" s="23">
        <v>7725.38</v>
      </c>
      <c r="BB113" s="28">
        <f t="shared" si="276"/>
        <v>646.36199999999997</v>
      </c>
      <c r="BC113" s="28">
        <f t="shared" si="277"/>
        <v>888.41870000000006</v>
      </c>
      <c r="BD113" s="23">
        <f>+'[1]IMSS Sin incremento'!$X$29</f>
        <v>65.357299209863015</v>
      </c>
      <c r="BE113" s="28">
        <f t="shared" si="325"/>
        <v>77.253799999999998</v>
      </c>
      <c r="BF113" s="29">
        <f t="shared" si="278"/>
        <v>6047.988200790136</v>
      </c>
      <c r="BG113" s="41" t="e">
        <f t="shared" si="323"/>
        <v>#N/A</v>
      </c>
      <c r="BH113" s="287"/>
      <c r="BI113" s="323">
        <f>J113+L113+M113+T113+U113+V113+BH113+IMSS!AU110</f>
        <v>0</v>
      </c>
    </row>
    <row r="114" spans="1:61" hidden="1">
      <c r="A114" s="51"/>
      <c r="B114" s="51"/>
      <c r="C114" s="18"/>
      <c r="D114" s="43"/>
      <c r="E114" s="43"/>
      <c r="F114" s="43"/>
      <c r="G114" s="20">
        <f t="shared" si="320"/>
        <v>0</v>
      </c>
      <c r="H114" s="21">
        <f t="shared" si="321"/>
        <v>0</v>
      </c>
      <c r="I114" s="22">
        <v>0</v>
      </c>
      <c r="J114" s="23">
        <f t="shared" si="266"/>
        <v>0</v>
      </c>
      <c r="K114" s="23">
        <f t="shared" si="267"/>
        <v>0</v>
      </c>
      <c r="L114" s="23"/>
      <c r="M114" s="23">
        <f t="shared" si="268"/>
        <v>0</v>
      </c>
      <c r="N114" s="24">
        <v>0</v>
      </c>
      <c r="O114" s="23">
        <v>0</v>
      </c>
      <c r="P114" s="23">
        <v>0</v>
      </c>
      <c r="Q114" s="23">
        <f t="shared" si="308"/>
        <v>0</v>
      </c>
      <c r="R114" s="23">
        <f t="shared" si="247"/>
        <v>0</v>
      </c>
      <c r="S114" s="23">
        <v>0</v>
      </c>
      <c r="T114" s="23">
        <f t="shared" si="269"/>
        <v>0</v>
      </c>
      <c r="U114" s="23">
        <f t="shared" si="307"/>
        <v>0</v>
      </c>
      <c r="V114" s="23">
        <f t="shared" si="270"/>
        <v>0</v>
      </c>
      <c r="W114" s="25">
        <f t="shared" si="271"/>
        <v>0</v>
      </c>
      <c r="X114" s="26" t="e">
        <f t="shared" si="295"/>
        <v>#N/A</v>
      </c>
      <c r="Y114" s="26" t="e">
        <f t="shared" si="296"/>
        <v>#N/A</v>
      </c>
      <c r="Z114" s="27" t="e">
        <f t="shared" si="297"/>
        <v>#N/A</v>
      </c>
      <c r="AA114" s="28" t="e">
        <f t="shared" si="272"/>
        <v>#N/A</v>
      </c>
      <c r="AB114" s="28">
        <f t="shared" si="273"/>
        <v>0</v>
      </c>
      <c r="AC114" s="23">
        <f>+'[1]IMSS con incremento'!$X$28</f>
        <v>77.991191896109612</v>
      </c>
      <c r="AD114" s="28">
        <f t="shared" si="324"/>
        <v>0</v>
      </c>
      <c r="AE114" s="29" t="e">
        <f t="shared" si="274"/>
        <v>#N/A</v>
      </c>
      <c r="AF114" s="30">
        <f t="shared" si="275"/>
        <v>0</v>
      </c>
      <c r="AG114" s="31">
        <f>+M114</f>
        <v>0</v>
      </c>
      <c r="AH114" s="32">
        <f t="shared" si="322"/>
        <v>2191.2000000000003</v>
      </c>
      <c r="AI114" s="33">
        <f t="shared" si="311"/>
        <v>-2191.2000000000003</v>
      </c>
      <c r="AJ114" s="33">
        <f t="shared" si="312"/>
        <v>-182.49994520547946</v>
      </c>
      <c r="AK114" s="33">
        <f t="shared" si="313"/>
        <v>-182.49994520547946</v>
      </c>
      <c r="AL114" s="34">
        <f t="shared" si="298"/>
        <v>0</v>
      </c>
      <c r="AM114" s="34">
        <f t="shared" si="299"/>
        <v>0</v>
      </c>
      <c r="AN114" s="35">
        <f t="shared" si="300"/>
        <v>0</v>
      </c>
      <c r="AO114" s="36">
        <f t="shared" si="314"/>
        <v>0</v>
      </c>
      <c r="AP114" s="37">
        <f t="shared" si="301"/>
        <v>0</v>
      </c>
      <c r="AQ114" s="36">
        <f t="shared" si="302"/>
        <v>0</v>
      </c>
      <c r="AR114" s="35">
        <f t="shared" si="303"/>
        <v>0</v>
      </c>
      <c r="AS114" s="38">
        <f t="shared" si="315"/>
        <v>0</v>
      </c>
      <c r="AT114" s="38">
        <f t="shared" si="316"/>
        <v>0</v>
      </c>
      <c r="AU114" s="39">
        <f t="shared" si="317"/>
        <v>0</v>
      </c>
      <c r="AV114" s="30">
        <f t="shared" si="318"/>
        <v>0</v>
      </c>
      <c r="AW114" s="40"/>
      <c r="AX114" s="26">
        <f t="shared" si="304"/>
        <v>4210.42</v>
      </c>
      <c r="AY114" s="26">
        <f t="shared" si="305"/>
        <v>247.24</v>
      </c>
      <c r="AZ114" s="27">
        <f t="shared" si="306"/>
        <v>0.10880000000000001</v>
      </c>
      <c r="BA114" s="23">
        <v>7313.13</v>
      </c>
      <c r="BB114" s="28">
        <f t="shared" si="276"/>
        <v>584.81484799999998</v>
      </c>
      <c r="BC114" s="28">
        <f t="shared" si="277"/>
        <v>841.00995</v>
      </c>
      <c r="BD114" s="23">
        <f>+'[1]IMSS Sin incremento'!$X$28</f>
        <v>60.551827913424667</v>
      </c>
      <c r="BE114" s="28">
        <f t="shared" si="325"/>
        <v>73.131299999999996</v>
      </c>
      <c r="BF114" s="29">
        <f t="shared" si="278"/>
        <v>5753.6220740865756</v>
      </c>
      <c r="BG114" s="41" t="e">
        <f t="shared" si="323"/>
        <v>#N/A</v>
      </c>
      <c r="BH114" s="287"/>
      <c r="BI114" s="323">
        <f>J114+L114+M114+T114+U114+V114+BH114+IMSS!AU111</f>
        <v>0</v>
      </c>
    </row>
    <row r="115" spans="1:61" s="47" customFormat="1" hidden="1">
      <c r="A115" s="51"/>
      <c r="B115" s="51"/>
      <c r="C115" s="18"/>
      <c r="D115" s="43"/>
      <c r="E115" s="43"/>
      <c r="F115" s="43"/>
      <c r="G115" s="20">
        <f t="shared" si="320"/>
        <v>0</v>
      </c>
      <c r="H115" s="21">
        <f t="shared" si="321"/>
        <v>0</v>
      </c>
      <c r="I115" s="22">
        <v>0</v>
      </c>
      <c r="J115" s="23">
        <f t="shared" si="266"/>
        <v>0</v>
      </c>
      <c r="K115" s="23">
        <f t="shared" si="267"/>
        <v>0</v>
      </c>
      <c r="L115" s="23"/>
      <c r="M115" s="23">
        <f t="shared" si="268"/>
        <v>0</v>
      </c>
      <c r="N115" s="23">
        <v>0</v>
      </c>
      <c r="O115" s="23">
        <v>0</v>
      </c>
      <c r="P115" s="23">
        <v>0</v>
      </c>
      <c r="Q115" s="23">
        <f t="shared" si="308"/>
        <v>0</v>
      </c>
      <c r="R115" s="23">
        <f t="shared" si="247"/>
        <v>0</v>
      </c>
      <c r="S115" s="138">
        <v>0</v>
      </c>
      <c r="T115" s="23">
        <f t="shared" si="269"/>
        <v>0</v>
      </c>
      <c r="U115" s="23">
        <f t="shared" si="307"/>
        <v>0</v>
      </c>
      <c r="V115" s="23">
        <f t="shared" si="270"/>
        <v>0</v>
      </c>
      <c r="W115" s="25">
        <f t="shared" si="271"/>
        <v>0</v>
      </c>
      <c r="X115" s="26" t="e">
        <f t="shared" si="295"/>
        <v>#N/A</v>
      </c>
      <c r="Y115" s="26" t="e">
        <f t="shared" si="296"/>
        <v>#N/A</v>
      </c>
      <c r="Z115" s="27" t="e">
        <f t="shared" si="297"/>
        <v>#N/A</v>
      </c>
      <c r="AA115" s="28" t="e">
        <f t="shared" si="272"/>
        <v>#N/A</v>
      </c>
      <c r="AB115" s="28">
        <f t="shared" si="273"/>
        <v>0</v>
      </c>
      <c r="AC115" s="23">
        <f>+'[1]IMSS con incremento'!$X$28</f>
        <v>77.991191896109612</v>
      </c>
      <c r="AD115" s="28">
        <f t="shared" si="324"/>
        <v>0</v>
      </c>
      <c r="AE115" s="29" t="e">
        <f t="shared" si="274"/>
        <v>#N/A</v>
      </c>
      <c r="AF115" s="30">
        <f t="shared" si="275"/>
        <v>0</v>
      </c>
      <c r="AG115" s="23">
        <f t="shared" si="310"/>
        <v>0</v>
      </c>
      <c r="AH115" s="32">
        <f t="shared" si="322"/>
        <v>2191.2000000000003</v>
      </c>
      <c r="AI115" s="56">
        <f t="shared" si="311"/>
        <v>-2191.2000000000003</v>
      </c>
      <c r="AJ115" s="56">
        <f t="shared" si="312"/>
        <v>-182.49994520547946</v>
      </c>
      <c r="AK115" s="56">
        <f t="shared" si="313"/>
        <v>-182.49994520547946</v>
      </c>
      <c r="AL115" s="26">
        <f t="shared" si="298"/>
        <v>0</v>
      </c>
      <c r="AM115" s="26">
        <f t="shared" si="299"/>
        <v>0</v>
      </c>
      <c r="AN115" s="57">
        <f t="shared" si="300"/>
        <v>0</v>
      </c>
      <c r="AO115" s="58">
        <f t="shared" si="314"/>
        <v>0</v>
      </c>
      <c r="AP115" s="59">
        <f t="shared" si="301"/>
        <v>0</v>
      </c>
      <c r="AQ115" s="58">
        <f t="shared" si="302"/>
        <v>0</v>
      </c>
      <c r="AR115" s="57">
        <f t="shared" si="303"/>
        <v>0</v>
      </c>
      <c r="AS115" s="60">
        <f t="shared" si="315"/>
        <v>0</v>
      </c>
      <c r="AT115" s="60">
        <f t="shared" si="316"/>
        <v>0</v>
      </c>
      <c r="AU115" s="61">
        <f t="shared" si="317"/>
        <v>0</v>
      </c>
      <c r="AV115" s="62">
        <f t="shared" si="318"/>
        <v>0</v>
      </c>
      <c r="AX115" s="26">
        <f t="shared" si="304"/>
        <v>4210.42</v>
      </c>
      <c r="AY115" s="26">
        <f t="shared" si="305"/>
        <v>247.24</v>
      </c>
      <c r="AZ115" s="27">
        <f t="shared" si="306"/>
        <v>0.10880000000000001</v>
      </c>
      <c r="BA115" s="23">
        <v>7313.13</v>
      </c>
      <c r="BB115" s="28">
        <f t="shared" si="276"/>
        <v>584.81484799999998</v>
      </c>
      <c r="BC115" s="28">
        <f t="shared" si="277"/>
        <v>841.00995</v>
      </c>
      <c r="BD115" s="23">
        <f>+'[1]IMSS Sin incremento'!$X$28</f>
        <v>60.551827913424667</v>
      </c>
      <c r="BE115" s="28">
        <f t="shared" si="325"/>
        <v>73.131299999999996</v>
      </c>
      <c r="BF115" s="29">
        <f t="shared" si="278"/>
        <v>5753.6220740865756</v>
      </c>
      <c r="BG115" s="41" t="e">
        <f t="shared" si="323"/>
        <v>#N/A</v>
      </c>
      <c r="BH115" s="288"/>
      <c r="BI115" s="323">
        <f>J115+L115+M115+T115+U115+V115+BH115+IMSS!AU112</f>
        <v>0</v>
      </c>
    </row>
    <row r="116" spans="1:61" s="47" customFormat="1" hidden="1">
      <c r="A116" s="51"/>
      <c r="B116" s="51"/>
      <c r="C116" s="18"/>
      <c r="D116" s="19"/>
      <c r="E116" s="19"/>
      <c r="F116" s="19"/>
      <c r="G116" s="20">
        <f>+I116/30</f>
        <v>0</v>
      </c>
      <c r="H116" s="21">
        <f>+G116*1.0452</f>
        <v>0</v>
      </c>
      <c r="I116" s="22">
        <v>0</v>
      </c>
      <c r="J116" s="23">
        <f>+I116*12</f>
        <v>0</v>
      </c>
      <c r="K116" s="23">
        <f>(I116/30*10)</f>
        <v>0</v>
      </c>
      <c r="L116" s="23"/>
      <c r="M116" s="23">
        <f>(I116/30*50)</f>
        <v>0</v>
      </c>
      <c r="N116" s="24">
        <v>0</v>
      </c>
      <c r="O116" s="23">
        <v>0</v>
      </c>
      <c r="P116" s="23">
        <v>0</v>
      </c>
      <c r="Q116" s="23">
        <f t="shared" si="308"/>
        <v>0</v>
      </c>
      <c r="R116" s="23">
        <f t="shared" si="247"/>
        <v>0</v>
      </c>
      <c r="S116" s="23">
        <v>0</v>
      </c>
      <c r="T116" s="23"/>
      <c r="U116" s="23">
        <f t="shared" si="307"/>
        <v>0</v>
      </c>
      <c r="V116" s="23"/>
      <c r="W116" s="25">
        <f>+J116+K116+M116+R116+Q116+T116+U116+V116+S116</f>
        <v>0</v>
      </c>
      <c r="X116" s="26" t="e">
        <f t="shared" ref="X116:X158" si="326">VLOOKUP(I116,$AF$164:$AI$173,1)</f>
        <v>#N/A</v>
      </c>
      <c r="Y116" s="26" t="e">
        <f t="shared" ref="Y116:Y158" si="327">VLOOKUP(I116,$AF$164:$AI$173,3)</f>
        <v>#N/A</v>
      </c>
      <c r="Z116" s="27" t="e">
        <f t="shared" ref="Z116:Z158" si="328">VLOOKUP(I116,$AF$164:$AI$173,4)</f>
        <v>#N/A</v>
      </c>
      <c r="AA116" s="28" t="e">
        <f>(((I116-X116)*Z116)+Y116)</f>
        <v>#N/A</v>
      </c>
      <c r="AB116" s="28"/>
      <c r="AC116" s="44">
        <f>+'[1]IMSS con incremento'!$X$41</f>
        <v>57.069344482191781</v>
      </c>
      <c r="AD116" s="28">
        <f t="shared" si="324"/>
        <v>0</v>
      </c>
      <c r="AE116" s="29" t="e">
        <f>+I116-AA116-AB116-AC116-AD116</f>
        <v>#N/A</v>
      </c>
      <c r="AF116" s="30">
        <f>+I116</f>
        <v>0</v>
      </c>
      <c r="AG116" s="31">
        <f>+M116</f>
        <v>0</v>
      </c>
      <c r="AH116" s="32">
        <f t="shared" si="322"/>
        <v>2191.2000000000003</v>
      </c>
      <c r="AI116" s="33">
        <f>+AG116-AH116</f>
        <v>-2191.2000000000003</v>
      </c>
      <c r="AJ116" s="33">
        <f>(+AI116/365)*30.4</f>
        <v>-182.49994520547946</v>
      </c>
      <c r="AK116" s="33">
        <f>+AF116+AJ116</f>
        <v>-182.49994520547946</v>
      </c>
      <c r="AL116" s="34">
        <f t="shared" ref="AL116:AL158" si="329">IF(AG116&gt;0,VLOOKUP(AK116,$AF$164:$AI$173,1),0)</f>
        <v>0</v>
      </c>
      <c r="AM116" s="34">
        <f t="shared" ref="AM116:AM158" si="330">IF(AG116&gt;0,VLOOKUP(AK116,$AF$164:$AI$173,3),0)</f>
        <v>0</v>
      </c>
      <c r="AN116" s="35">
        <f t="shared" ref="AN116:AN158" si="331">IF(AI116&gt;0,VLOOKUP(AK116,$AF$164:$AI$173,4),0)</f>
        <v>0</v>
      </c>
      <c r="AO116" s="36">
        <f>+(AK116-AL116)*AN116+AM116</f>
        <v>0</v>
      </c>
      <c r="AP116" s="37">
        <f t="shared" ref="AP116:AP158" si="332">IF(AF116&gt;0,VLOOKUP(AF116,$AF$164:$AI$173,1),0)</f>
        <v>0</v>
      </c>
      <c r="AQ116" s="36">
        <f t="shared" ref="AQ116:AQ158" si="333">IF(AF116&gt;0,VLOOKUP(AF116,$AF$164:$AI$173,3),0)</f>
        <v>0</v>
      </c>
      <c r="AR116" s="35">
        <f t="shared" ref="AR116:AR158" si="334">IF(AF116&gt;0,VLOOKUP(AF116,$AF$164:$AI$173,4),0)</f>
        <v>0</v>
      </c>
      <c r="AS116" s="38">
        <f>+(AF116-AP116)*AR116+AQ116</f>
        <v>0</v>
      </c>
      <c r="AT116" s="38">
        <f>+AO116-AS116</f>
        <v>0</v>
      </c>
      <c r="AU116" s="39">
        <f>+AT116/AJ116</f>
        <v>0</v>
      </c>
      <c r="AV116" s="30">
        <f>+AI116*AU116</f>
        <v>0</v>
      </c>
      <c r="AW116" s="45"/>
      <c r="AX116" s="26">
        <f t="shared" ref="AX116:AX158" si="335">VLOOKUP(BA116,$AF$164:$AI$173,1)</f>
        <v>4210.42</v>
      </c>
      <c r="AY116" s="26">
        <f t="shared" ref="AY116:AY158" si="336">VLOOKUP(BA116,$AF$164:$AI$173,3)</f>
        <v>247.24</v>
      </c>
      <c r="AZ116" s="27">
        <f t="shared" ref="AZ116:AZ158" si="337">VLOOKUP(BA116,$AF$164:$AI$173,4)</f>
        <v>0.10880000000000001</v>
      </c>
      <c r="BA116" s="46">
        <v>6426</v>
      </c>
      <c r="BB116" s="28">
        <f>(((BA116-AX116)*AZ116)+AY116)</f>
        <v>488.29510400000004</v>
      </c>
      <c r="BC116" s="28"/>
      <c r="BD116" s="44">
        <f>+'[1]IMSS Sin incremento'!$X$41</f>
        <v>43.116955068493148</v>
      </c>
      <c r="BE116" s="28">
        <f t="shared" si="325"/>
        <v>64.260000000000005</v>
      </c>
      <c r="BF116" s="29">
        <f>+BA116-BB116-BC116-BD116-BE116</f>
        <v>5830.3279409315064</v>
      </c>
      <c r="BG116" s="41" t="e">
        <f>+AE116-BF116</f>
        <v>#N/A</v>
      </c>
      <c r="BH116" s="288">
        <f>+BA116/30</f>
        <v>214.2</v>
      </c>
      <c r="BI116" s="323">
        <f>J116+L116+M116+T116+U116+V116+BH116+IMSS!AU113</f>
        <v>214.2</v>
      </c>
    </row>
    <row r="117" spans="1:61" s="47" customFormat="1" hidden="1">
      <c r="A117" s="51"/>
      <c r="B117" s="51"/>
      <c r="C117" s="18"/>
      <c r="D117" s="43"/>
      <c r="E117" s="43"/>
      <c r="F117" s="43"/>
      <c r="G117" s="20">
        <f>+I117/30</f>
        <v>0</v>
      </c>
      <c r="H117" s="21">
        <f>+G117*1.0452</f>
        <v>0</v>
      </c>
      <c r="I117" s="22">
        <v>0</v>
      </c>
      <c r="J117" s="23">
        <f>+I117*12</f>
        <v>0</v>
      </c>
      <c r="K117" s="23">
        <f>(I117/30*10)</f>
        <v>0</v>
      </c>
      <c r="L117" s="23"/>
      <c r="M117" s="23">
        <f>(I117/30*50)</f>
        <v>0</v>
      </c>
      <c r="N117" s="23">
        <v>0</v>
      </c>
      <c r="O117" s="23">
        <v>0</v>
      </c>
      <c r="P117" s="23">
        <v>0</v>
      </c>
      <c r="Q117" s="23">
        <f t="shared" si="308"/>
        <v>0</v>
      </c>
      <c r="R117" s="23">
        <f t="shared" ref="R117:R158" si="338">+AV117</f>
        <v>0</v>
      </c>
      <c r="S117" s="138">
        <v>0</v>
      </c>
      <c r="T117" s="23"/>
      <c r="U117" s="23">
        <f t="shared" si="307"/>
        <v>0</v>
      </c>
      <c r="V117" s="23"/>
      <c r="W117" s="25">
        <f>+J117+K117+M117+R117+Q117+T117+U117+V117+S117</f>
        <v>0</v>
      </c>
      <c r="X117" s="26" t="e">
        <f t="shared" si="326"/>
        <v>#N/A</v>
      </c>
      <c r="Y117" s="26" t="e">
        <f t="shared" si="327"/>
        <v>#N/A</v>
      </c>
      <c r="Z117" s="27" t="e">
        <f t="shared" si="328"/>
        <v>#N/A</v>
      </c>
      <c r="AA117" s="28" t="e">
        <f>(((I117-X117)*Z117)+Y117)</f>
        <v>#N/A</v>
      </c>
      <c r="AB117" s="28"/>
      <c r="AC117" s="44">
        <f>+'[1]IMSS con incremento'!$X$46</f>
        <v>117.01381194082191</v>
      </c>
      <c r="AD117" s="28">
        <f t="shared" si="324"/>
        <v>0</v>
      </c>
      <c r="AE117" s="29" t="e">
        <f>+I117-AA117-AB117-AC117-AD117</f>
        <v>#N/A</v>
      </c>
      <c r="AF117" s="30">
        <f>+I117</f>
        <v>0</v>
      </c>
      <c r="AG117" s="31">
        <f>+M117</f>
        <v>0</v>
      </c>
      <c r="AH117" s="32">
        <f t="shared" si="322"/>
        <v>2191.2000000000003</v>
      </c>
      <c r="AI117" s="33">
        <f>+AG117-AH117</f>
        <v>-2191.2000000000003</v>
      </c>
      <c r="AJ117" s="33">
        <f>(+AI117/365)*30.4</f>
        <v>-182.49994520547946</v>
      </c>
      <c r="AK117" s="33">
        <f>+AF117+AJ117</f>
        <v>-182.49994520547946</v>
      </c>
      <c r="AL117" s="34">
        <f t="shared" si="329"/>
        <v>0</v>
      </c>
      <c r="AM117" s="34">
        <f t="shared" si="330"/>
        <v>0</v>
      </c>
      <c r="AN117" s="35">
        <f t="shared" si="331"/>
        <v>0</v>
      </c>
      <c r="AO117" s="36">
        <f>+(AK117-AL117)*AN117+AM117</f>
        <v>0</v>
      </c>
      <c r="AP117" s="37">
        <f t="shared" si="332"/>
        <v>0</v>
      </c>
      <c r="AQ117" s="36">
        <f t="shared" si="333"/>
        <v>0</v>
      </c>
      <c r="AR117" s="35">
        <f t="shared" si="334"/>
        <v>0</v>
      </c>
      <c r="AS117" s="38">
        <f>+(AF117-AP117)*AR117+AQ117</f>
        <v>0</v>
      </c>
      <c r="AT117" s="38">
        <f>+AO117-AS117</f>
        <v>0</v>
      </c>
      <c r="AU117" s="39">
        <f>+AT117/AJ117</f>
        <v>0</v>
      </c>
      <c r="AV117" s="30">
        <f>+AI117*AU117</f>
        <v>0</v>
      </c>
      <c r="AW117" s="45"/>
      <c r="AX117" s="26">
        <f t="shared" si="335"/>
        <v>10298.36</v>
      </c>
      <c r="AY117" s="26">
        <f t="shared" si="336"/>
        <v>1090.6099999999999</v>
      </c>
      <c r="AZ117" s="27">
        <f t="shared" si="337"/>
        <v>0.21359999999999998</v>
      </c>
      <c r="BA117" s="46">
        <v>11027.4</v>
      </c>
      <c r="BB117" s="28">
        <f>(((BA117-AX117)*AZ117)+AY117)</f>
        <v>1246.3329439999998</v>
      </c>
      <c r="BC117" s="28"/>
      <c r="BD117" s="44">
        <f>+'[1]IMSS Sin incremento'!$X$46</f>
        <v>93.07067795068491</v>
      </c>
      <c r="BE117" s="28">
        <f t="shared" si="325"/>
        <v>110.274</v>
      </c>
      <c r="BF117" s="29">
        <f>+BA117-BB117-BC117-BD117-BE117</f>
        <v>9577.722378049315</v>
      </c>
      <c r="BG117" s="41" t="e">
        <f>+AE117-BF117</f>
        <v>#N/A</v>
      </c>
      <c r="BH117" s="288">
        <f>+BA117/30</f>
        <v>367.58</v>
      </c>
      <c r="BI117" s="323">
        <f>J117+L117+M117+T117+U117+V117+BH117+IMSS!AU114</f>
        <v>367.58</v>
      </c>
    </row>
    <row r="118" spans="1:61" hidden="1">
      <c r="A118" s="66"/>
      <c r="B118" s="66"/>
      <c r="C118" s="18"/>
      <c r="D118" s="19"/>
      <c r="E118" s="19"/>
      <c r="F118" s="19"/>
      <c r="G118" s="20">
        <f t="shared" si="320"/>
        <v>0</v>
      </c>
      <c r="H118" s="21">
        <f t="shared" si="321"/>
        <v>0</v>
      </c>
      <c r="I118" s="22">
        <v>0</v>
      </c>
      <c r="J118" s="23">
        <f t="shared" si="266"/>
        <v>0</v>
      </c>
      <c r="K118" s="23">
        <f t="shared" si="267"/>
        <v>0</v>
      </c>
      <c r="L118" s="23"/>
      <c r="M118" s="23">
        <f t="shared" si="268"/>
        <v>0</v>
      </c>
      <c r="N118" s="24">
        <v>0</v>
      </c>
      <c r="O118" s="23">
        <v>0</v>
      </c>
      <c r="P118" s="23">
        <v>0</v>
      </c>
      <c r="Q118" s="23">
        <f t="shared" si="308"/>
        <v>0</v>
      </c>
      <c r="R118" s="23">
        <f t="shared" si="338"/>
        <v>0</v>
      </c>
      <c r="S118" s="23">
        <v>0</v>
      </c>
      <c r="T118" s="23">
        <f t="shared" si="269"/>
        <v>0</v>
      </c>
      <c r="U118" s="23">
        <f t="shared" si="307"/>
        <v>0</v>
      </c>
      <c r="V118" s="23">
        <f t="shared" si="270"/>
        <v>0</v>
      </c>
      <c r="W118" s="25">
        <f t="shared" si="271"/>
        <v>0</v>
      </c>
      <c r="X118" s="26" t="e">
        <f t="shared" si="326"/>
        <v>#N/A</v>
      </c>
      <c r="Y118" s="26" t="e">
        <f t="shared" si="327"/>
        <v>#N/A</v>
      </c>
      <c r="Z118" s="27" t="e">
        <f t="shared" si="328"/>
        <v>#N/A</v>
      </c>
      <c r="AA118" s="28" t="e">
        <f t="shared" si="272"/>
        <v>#N/A</v>
      </c>
      <c r="AB118" s="28">
        <f t="shared" si="273"/>
        <v>0</v>
      </c>
      <c r="AC118" s="23">
        <f>+'[1]IMSS con incremento'!$X$10</f>
        <v>225.98705396383559</v>
      </c>
      <c r="AD118" s="28"/>
      <c r="AE118" s="29" t="e">
        <f t="shared" si="274"/>
        <v>#N/A</v>
      </c>
      <c r="AF118" s="30">
        <f t="shared" si="275"/>
        <v>0</v>
      </c>
      <c r="AG118" s="31">
        <f>+M118</f>
        <v>0</v>
      </c>
      <c r="AH118" s="32">
        <f t="shared" si="322"/>
        <v>2191.2000000000003</v>
      </c>
      <c r="AI118" s="33">
        <f t="shared" si="311"/>
        <v>-2191.2000000000003</v>
      </c>
      <c r="AJ118" s="33">
        <f t="shared" si="312"/>
        <v>-182.49994520547946</v>
      </c>
      <c r="AK118" s="33">
        <f t="shared" si="313"/>
        <v>-182.49994520547946</v>
      </c>
      <c r="AL118" s="34">
        <f t="shared" si="329"/>
        <v>0</v>
      </c>
      <c r="AM118" s="34">
        <f t="shared" si="330"/>
        <v>0</v>
      </c>
      <c r="AN118" s="35">
        <f t="shared" si="331"/>
        <v>0</v>
      </c>
      <c r="AO118" s="36">
        <f t="shared" si="314"/>
        <v>0</v>
      </c>
      <c r="AP118" s="37">
        <f t="shared" si="332"/>
        <v>0</v>
      </c>
      <c r="AQ118" s="36">
        <f t="shared" si="333"/>
        <v>0</v>
      </c>
      <c r="AR118" s="35">
        <f t="shared" si="334"/>
        <v>0</v>
      </c>
      <c r="AS118" s="38">
        <f t="shared" si="315"/>
        <v>0</v>
      </c>
      <c r="AT118" s="38">
        <f t="shared" si="316"/>
        <v>0</v>
      </c>
      <c r="AU118" s="39">
        <f t="shared" si="317"/>
        <v>0</v>
      </c>
      <c r="AV118" s="30">
        <f t="shared" si="318"/>
        <v>0</v>
      </c>
      <c r="AW118" s="40"/>
      <c r="AX118" s="26">
        <f t="shared" si="335"/>
        <v>10298.36</v>
      </c>
      <c r="AY118" s="26">
        <f t="shared" si="336"/>
        <v>1090.6099999999999</v>
      </c>
      <c r="AZ118" s="27">
        <f t="shared" si="337"/>
        <v>0.21359999999999998</v>
      </c>
      <c r="BA118" s="23">
        <v>19392.3</v>
      </c>
      <c r="BB118" s="28">
        <f t="shared" si="276"/>
        <v>3033.0755839999993</v>
      </c>
      <c r="BC118" s="28">
        <f t="shared" si="277"/>
        <v>2230.1145000000001</v>
      </c>
      <c r="BD118" s="23">
        <f>+'[1]IMSS Sin incremento'!$X$10</f>
        <v>183.88171296986303</v>
      </c>
      <c r="BE118" s="28"/>
      <c r="BF118" s="29">
        <f t="shared" si="278"/>
        <v>13945.228203030138</v>
      </c>
      <c r="BG118" s="41" t="e">
        <f t="shared" si="323"/>
        <v>#N/A</v>
      </c>
      <c r="BH118" s="287"/>
      <c r="BI118" s="323">
        <f>J118+L118+M118+T118+U118+V118+BH118+IMSS!AU115</f>
        <v>0</v>
      </c>
    </row>
    <row r="119" spans="1:61" s="47" customFormat="1" hidden="1">
      <c r="A119" s="66"/>
      <c r="B119" s="66"/>
      <c r="C119" s="18"/>
      <c r="D119" s="43"/>
      <c r="E119" s="43"/>
      <c r="F119" s="43"/>
      <c r="G119" s="20">
        <f t="shared" si="320"/>
        <v>0</v>
      </c>
      <c r="H119" s="21">
        <f t="shared" si="321"/>
        <v>0</v>
      </c>
      <c r="I119" s="22">
        <v>0</v>
      </c>
      <c r="J119" s="23">
        <f t="shared" si="266"/>
        <v>0</v>
      </c>
      <c r="K119" s="23">
        <f t="shared" si="267"/>
        <v>0</v>
      </c>
      <c r="L119" s="23"/>
      <c r="M119" s="23">
        <f t="shared" si="268"/>
        <v>0</v>
      </c>
      <c r="N119" s="23">
        <v>0</v>
      </c>
      <c r="O119" s="23">
        <v>0</v>
      </c>
      <c r="P119" s="23">
        <v>0</v>
      </c>
      <c r="Q119" s="23">
        <f t="shared" si="308"/>
        <v>0</v>
      </c>
      <c r="R119" s="23">
        <f t="shared" si="338"/>
        <v>0</v>
      </c>
      <c r="S119" s="138">
        <v>0</v>
      </c>
      <c r="T119" s="23">
        <f t="shared" si="269"/>
        <v>0</v>
      </c>
      <c r="U119" s="23">
        <f t="shared" si="307"/>
        <v>0</v>
      </c>
      <c r="V119" s="23">
        <f t="shared" si="270"/>
        <v>0</v>
      </c>
      <c r="W119" s="25">
        <f t="shared" si="271"/>
        <v>0</v>
      </c>
      <c r="X119" s="26" t="e">
        <f t="shared" si="326"/>
        <v>#N/A</v>
      </c>
      <c r="Y119" s="26" t="e">
        <f t="shared" si="327"/>
        <v>#N/A</v>
      </c>
      <c r="Z119" s="27" t="e">
        <f t="shared" si="328"/>
        <v>#N/A</v>
      </c>
      <c r="AA119" s="28" t="e">
        <f t="shared" si="272"/>
        <v>#N/A</v>
      </c>
      <c r="AB119" s="28">
        <f t="shared" si="273"/>
        <v>0</v>
      </c>
      <c r="AC119" s="23">
        <f>+'[1]IMSS con incremento'!$X$21</f>
        <v>102.73209120657535</v>
      </c>
      <c r="AD119" s="28"/>
      <c r="AE119" s="29" t="e">
        <f t="shared" si="274"/>
        <v>#N/A</v>
      </c>
      <c r="AF119" s="30">
        <f t="shared" si="275"/>
        <v>0</v>
      </c>
      <c r="AG119" s="23">
        <f>(AF119/30*50)</f>
        <v>0</v>
      </c>
      <c r="AH119" s="32">
        <f t="shared" si="322"/>
        <v>2191.2000000000003</v>
      </c>
      <c r="AI119" s="56">
        <f>+AG119-AH119</f>
        <v>-2191.2000000000003</v>
      </c>
      <c r="AJ119" s="56">
        <f>(+AI119/365)*30.4</f>
        <v>-182.49994520547946</v>
      </c>
      <c r="AK119" s="56">
        <f>+AF119+AJ119</f>
        <v>-182.49994520547946</v>
      </c>
      <c r="AL119" s="26">
        <f t="shared" si="329"/>
        <v>0</v>
      </c>
      <c r="AM119" s="26">
        <f t="shared" si="330"/>
        <v>0</v>
      </c>
      <c r="AN119" s="57">
        <f t="shared" si="331"/>
        <v>0</v>
      </c>
      <c r="AO119" s="58">
        <f>+(AK119-AL119)*AN119+AM119</f>
        <v>0</v>
      </c>
      <c r="AP119" s="59">
        <f t="shared" si="332"/>
        <v>0</v>
      </c>
      <c r="AQ119" s="58">
        <f t="shared" si="333"/>
        <v>0</v>
      </c>
      <c r="AR119" s="57">
        <f t="shared" si="334"/>
        <v>0</v>
      </c>
      <c r="AS119" s="60">
        <f>+(AF119-AP119)*AR119+AQ119</f>
        <v>0</v>
      </c>
      <c r="AT119" s="60">
        <f>+AO119-AS119</f>
        <v>0</v>
      </c>
      <c r="AU119" s="61">
        <f>+AT119/AJ119</f>
        <v>0</v>
      </c>
      <c r="AV119" s="62">
        <f>+AI119*AU119</f>
        <v>0</v>
      </c>
      <c r="AW119" s="45"/>
      <c r="AX119" s="26">
        <f t="shared" si="335"/>
        <v>8601.51</v>
      </c>
      <c r="AY119" s="26">
        <f t="shared" si="336"/>
        <v>786.54</v>
      </c>
      <c r="AZ119" s="27">
        <f t="shared" si="337"/>
        <v>0.17920000000000003</v>
      </c>
      <c r="BA119" s="23">
        <v>9053.1</v>
      </c>
      <c r="BB119" s="28">
        <f t="shared" si="276"/>
        <v>867.46492799999999</v>
      </c>
      <c r="BC119" s="28">
        <f t="shared" si="277"/>
        <v>1041.1065000000001</v>
      </c>
      <c r="BD119" s="23">
        <f>+'[1]IMSS Sin incremento'!$X$21</f>
        <v>81.169244005479456</v>
      </c>
      <c r="BE119" s="28"/>
      <c r="BF119" s="29">
        <f t="shared" si="278"/>
        <v>7063.3593279945208</v>
      </c>
      <c r="BG119" s="41" t="e">
        <f t="shared" si="323"/>
        <v>#N/A</v>
      </c>
      <c r="BH119" s="288"/>
      <c r="BI119" s="323">
        <f>J119+L119+M119+T119+U119+V119+BH119+IMSS!AU116</f>
        <v>0</v>
      </c>
    </row>
    <row r="120" spans="1:61" hidden="1">
      <c r="A120" s="66"/>
      <c r="B120" s="66"/>
      <c r="C120" s="18"/>
      <c r="D120" s="43"/>
      <c r="E120" s="43"/>
      <c r="F120" s="43"/>
      <c r="G120" s="20">
        <f t="shared" si="320"/>
        <v>0</v>
      </c>
      <c r="H120" s="21">
        <f t="shared" si="321"/>
        <v>0</v>
      </c>
      <c r="I120" s="22">
        <v>0</v>
      </c>
      <c r="J120" s="23">
        <f t="shared" si="266"/>
        <v>0</v>
      </c>
      <c r="K120" s="23">
        <f t="shared" si="267"/>
        <v>0</v>
      </c>
      <c r="L120" s="23"/>
      <c r="M120" s="23">
        <f t="shared" si="268"/>
        <v>0</v>
      </c>
      <c r="N120" s="24">
        <v>0</v>
      </c>
      <c r="O120" s="23">
        <v>0</v>
      </c>
      <c r="P120" s="23">
        <v>0</v>
      </c>
      <c r="Q120" s="23">
        <f t="shared" si="308"/>
        <v>0</v>
      </c>
      <c r="R120" s="23">
        <f t="shared" si="338"/>
        <v>0</v>
      </c>
      <c r="S120" s="23">
        <v>0</v>
      </c>
      <c r="T120" s="23">
        <f t="shared" si="269"/>
        <v>0</v>
      </c>
      <c r="U120" s="23">
        <f t="shared" si="307"/>
        <v>0</v>
      </c>
      <c r="V120" s="23">
        <f t="shared" si="270"/>
        <v>0</v>
      </c>
      <c r="W120" s="25">
        <f t="shared" si="271"/>
        <v>0</v>
      </c>
      <c r="X120" s="26" t="e">
        <f t="shared" si="326"/>
        <v>#N/A</v>
      </c>
      <c r="Y120" s="26" t="e">
        <f t="shared" si="327"/>
        <v>#N/A</v>
      </c>
      <c r="Z120" s="27" t="e">
        <f t="shared" si="328"/>
        <v>#N/A</v>
      </c>
      <c r="AA120" s="28" t="e">
        <f t="shared" si="272"/>
        <v>#N/A</v>
      </c>
      <c r="AB120" s="28">
        <f t="shared" si="273"/>
        <v>0</v>
      </c>
      <c r="AC120" s="23">
        <f>+'[1]IMSS con incremento'!$X$21</f>
        <v>102.73209120657535</v>
      </c>
      <c r="AD120" s="28">
        <f t="shared" ref="AD120:AD128" si="339">(I120*0.01)</f>
        <v>0</v>
      </c>
      <c r="AE120" s="29" t="e">
        <f t="shared" si="274"/>
        <v>#N/A</v>
      </c>
      <c r="AF120" s="30">
        <f t="shared" si="275"/>
        <v>0</v>
      </c>
      <c r="AG120" s="31">
        <f t="shared" si="310"/>
        <v>0</v>
      </c>
      <c r="AH120" s="32">
        <f t="shared" si="322"/>
        <v>2191.2000000000003</v>
      </c>
      <c r="AI120" s="33">
        <f t="shared" si="311"/>
        <v>-2191.2000000000003</v>
      </c>
      <c r="AJ120" s="33">
        <f t="shared" si="312"/>
        <v>-182.49994520547946</v>
      </c>
      <c r="AK120" s="33">
        <f t="shared" si="313"/>
        <v>-182.49994520547946</v>
      </c>
      <c r="AL120" s="34">
        <f t="shared" si="329"/>
        <v>0</v>
      </c>
      <c r="AM120" s="34">
        <f t="shared" si="330"/>
        <v>0</v>
      </c>
      <c r="AN120" s="35">
        <f t="shared" si="331"/>
        <v>0</v>
      </c>
      <c r="AO120" s="36">
        <f t="shared" si="314"/>
        <v>0</v>
      </c>
      <c r="AP120" s="37">
        <f t="shared" si="332"/>
        <v>0</v>
      </c>
      <c r="AQ120" s="36">
        <f t="shared" si="333"/>
        <v>0</v>
      </c>
      <c r="AR120" s="35">
        <f t="shared" si="334"/>
        <v>0</v>
      </c>
      <c r="AS120" s="38">
        <f t="shared" si="315"/>
        <v>0</v>
      </c>
      <c r="AT120" s="38">
        <f t="shared" si="316"/>
        <v>0</v>
      </c>
      <c r="AU120" s="39">
        <f t="shared" si="317"/>
        <v>0</v>
      </c>
      <c r="AV120" s="30">
        <f t="shared" si="318"/>
        <v>0</v>
      </c>
      <c r="AW120" s="40"/>
      <c r="AX120" s="26">
        <f t="shared" si="335"/>
        <v>8601.51</v>
      </c>
      <c r="AY120" s="26">
        <f t="shared" si="336"/>
        <v>786.54</v>
      </c>
      <c r="AZ120" s="27">
        <f t="shared" si="337"/>
        <v>0.17920000000000003</v>
      </c>
      <c r="BA120" s="23">
        <v>9053.1</v>
      </c>
      <c r="BB120" s="28">
        <f t="shared" si="276"/>
        <v>867.46492799999999</v>
      </c>
      <c r="BC120" s="28">
        <f t="shared" si="277"/>
        <v>1041.1065000000001</v>
      </c>
      <c r="BD120" s="23">
        <f>+'[1]IMSS Sin incremento'!$X$21</f>
        <v>81.169244005479456</v>
      </c>
      <c r="BE120" s="28">
        <f t="shared" ref="BE120:BE128" si="340">(BA120*0.01)</f>
        <v>90.531000000000006</v>
      </c>
      <c r="BF120" s="29">
        <f t="shared" si="278"/>
        <v>6972.8283279945208</v>
      </c>
      <c r="BG120" s="41" t="e">
        <f t="shared" si="323"/>
        <v>#N/A</v>
      </c>
      <c r="BH120" s="287"/>
      <c r="BI120" s="323">
        <f>J120+L120+M120+T120+U120+V120+BH120+IMSS!AU117</f>
        <v>0</v>
      </c>
    </row>
    <row r="121" spans="1:61" hidden="1">
      <c r="A121" s="66"/>
      <c r="B121" s="66"/>
      <c r="C121" s="18"/>
      <c r="D121" s="43"/>
      <c r="E121" s="43"/>
      <c r="F121" s="43"/>
      <c r="G121" s="20">
        <f t="shared" si="320"/>
        <v>0</v>
      </c>
      <c r="H121" s="21">
        <f t="shared" si="321"/>
        <v>0</v>
      </c>
      <c r="I121" s="22">
        <v>0</v>
      </c>
      <c r="J121" s="23">
        <f t="shared" si="266"/>
        <v>0</v>
      </c>
      <c r="K121" s="23">
        <f t="shared" si="267"/>
        <v>0</v>
      </c>
      <c r="L121" s="23"/>
      <c r="M121" s="23">
        <f t="shared" si="268"/>
        <v>0</v>
      </c>
      <c r="N121" s="23">
        <v>0</v>
      </c>
      <c r="O121" s="23">
        <v>0</v>
      </c>
      <c r="P121" s="23">
        <v>0</v>
      </c>
      <c r="Q121" s="23">
        <f t="shared" si="308"/>
        <v>0</v>
      </c>
      <c r="R121" s="23">
        <f t="shared" si="338"/>
        <v>0</v>
      </c>
      <c r="S121" s="138">
        <v>0</v>
      </c>
      <c r="T121" s="23">
        <f t="shared" si="269"/>
        <v>0</v>
      </c>
      <c r="U121" s="23">
        <f t="shared" si="307"/>
        <v>0</v>
      </c>
      <c r="V121" s="23">
        <f t="shared" si="270"/>
        <v>0</v>
      </c>
      <c r="W121" s="25">
        <f t="shared" si="271"/>
        <v>0</v>
      </c>
      <c r="X121" s="26" t="e">
        <f t="shared" si="326"/>
        <v>#N/A</v>
      </c>
      <c r="Y121" s="26" t="e">
        <f t="shared" si="327"/>
        <v>#N/A</v>
      </c>
      <c r="Z121" s="27" t="e">
        <f t="shared" si="328"/>
        <v>#N/A</v>
      </c>
      <c r="AA121" s="28" t="e">
        <f t="shared" si="272"/>
        <v>#N/A</v>
      </c>
      <c r="AB121" s="28">
        <f t="shared" si="273"/>
        <v>0</v>
      </c>
      <c r="AC121" s="23">
        <f>+'[1]IMSS con incremento'!$X$30</f>
        <v>134.81711294246577</v>
      </c>
      <c r="AD121" s="28">
        <f t="shared" si="339"/>
        <v>0</v>
      </c>
      <c r="AE121" s="29" t="e">
        <f t="shared" si="274"/>
        <v>#N/A</v>
      </c>
      <c r="AF121" s="30">
        <f t="shared" si="275"/>
        <v>0</v>
      </c>
      <c r="AG121" s="31">
        <f t="shared" si="310"/>
        <v>0</v>
      </c>
      <c r="AH121" s="32">
        <f t="shared" si="322"/>
        <v>2191.2000000000003</v>
      </c>
      <c r="AI121" s="33">
        <f t="shared" si="311"/>
        <v>-2191.2000000000003</v>
      </c>
      <c r="AJ121" s="33">
        <f t="shared" si="312"/>
        <v>-182.49994520547946</v>
      </c>
      <c r="AK121" s="33">
        <f t="shared" si="313"/>
        <v>-182.49994520547946</v>
      </c>
      <c r="AL121" s="34">
        <f t="shared" si="329"/>
        <v>0</v>
      </c>
      <c r="AM121" s="34">
        <f t="shared" si="330"/>
        <v>0</v>
      </c>
      <c r="AN121" s="35">
        <f t="shared" si="331"/>
        <v>0</v>
      </c>
      <c r="AO121" s="36">
        <f t="shared" si="314"/>
        <v>0</v>
      </c>
      <c r="AP121" s="37">
        <f t="shared" si="332"/>
        <v>0</v>
      </c>
      <c r="AQ121" s="36">
        <f t="shared" si="333"/>
        <v>0</v>
      </c>
      <c r="AR121" s="35">
        <f t="shared" si="334"/>
        <v>0</v>
      </c>
      <c r="AS121" s="38">
        <f t="shared" si="315"/>
        <v>0</v>
      </c>
      <c r="AT121" s="38">
        <f t="shared" si="316"/>
        <v>0</v>
      </c>
      <c r="AU121" s="39">
        <f t="shared" si="317"/>
        <v>0</v>
      </c>
      <c r="AV121" s="30">
        <f t="shared" si="318"/>
        <v>0</v>
      </c>
      <c r="AW121" s="40"/>
      <c r="AX121" s="26">
        <f t="shared" si="335"/>
        <v>10298.36</v>
      </c>
      <c r="AY121" s="26">
        <f t="shared" si="336"/>
        <v>1090.6099999999999</v>
      </c>
      <c r="AZ121" s="27">
        <f t="shared" si="337"/>
        <v>0.21359999999999998</v>
      </c>
      <c r="BA121" s="23">
        <v>12394.5</v>
      </c>
      <c r="BB121" s="28">
        <f t="shared" si="276"/>
        <v>1538.3455039999997</v>
      </c>
      <c r="BC121" s="28">
        <f t="shared" si="277"/>
        <v>1425.3675000000001</v>
      </c>
      <c r="BD121" s="23">
        <f>+'[1]IMSS Sin incremento'!$X$30</f>
        <v>107.90676211872146</v>
      </c>
      <c r="BE121" s="28">
        <f t="shared" si="340"/>
        <v>123.94500000000001</v>
      </c>
      <c r="BF121" s="29">
        <f t="shared" si="278"/>
        <v>9198.9352338812787</v>
      </c>
      <c r="BG121" s="41" t="e">
        <f t="shared" si="323"/>
        <v>#N/A</v>
      </c>
      <c r="BH121" s="287"/>
      <c r="BI121" s="323">
        <f>J121+L121+M121+T121+U121+V121+BH121+IMSS!AU118</f>
        <v>0</v>
      </c>
    </row>
    <row r="122" spans="1:61" hidden="1">
      <c r="A122" s="66"/>
      <c r="B122" s="66"/>
      <c r="C122" s="18"/>
      <c r="D122" s="43"/>
      <c r="E122" s="43"/>
      <c r="F122" s="43"/>
      <c r="G122" s="20">
        <f t="shared" si="320"/>
        <v>0</v>
      </c>
      <c r="H122" s="21">
        <f t="shared" si="321"/>
        <v>0</v>
      </c>
      <c r="I122" s="22">
        <v>0</v>
      </c>
      <c r="J122" s="23">
        <f t="shared" si="266"/>
        <v>0</v>
      </c>
      <c r="K122" s="23">
        <f t="shared" si="267"/>
        <v>0</v>
      </c>
      <c r="L122" s="23"/>
      <c r="M122" s="23">
        <f t="shared" si="268"/>
        <v>0</v>
      </c>
      <c r="N122" s="24">
        <v>0</v>
      </c>
      <c r="O122" s="23">
        <v>0</v>
      </c>
      <c r="P122" s="23">
        <v>0</v>
      </c>
      <c r="Q122" s="23">
        <f t="shared" si="308"/>
        <v>0</v>
      </c>
      <c r="R122" s="23">
        <f t="shared" si="338"/>
        <v>0</v>
      </c>
      <c r="S122" s="23">
        <v>0</v>
      </c>
      <c r="T122" s="23">
        <f t="shared" si="269"/>
        <v>0</v>
      </c>
      <c r="U122" s="23">
        <f t="shared" si="307"/>
        <v>0</v>
      </c>
      <c r="V122" s="23">
        <f t="shared" si="270"/>
        <v>0</v>
      </c>
      <c r="W122" s="25">
        <f t="shared" si="271"/>
        <v>0</v>
      </c>
      <c r="X122" s="26" t="e">
        <f t="shared" si="326"/>
        <v>#N/A</v>
      </c>
      <c r="Y122" s="26" t="e">
        <f t="shared" si="327"/>
        <v>#N/A</v>
      </c>
      <c r="Z122" s="27" t="e">
        <f t="shared" si="328"/>
        <v>#N/A</v>
      </c>
      <c r="AA122" s="28" t="e">
        <f t="shared" si="272"/>
        <v>#N/A</v>
      </c>
      <c r="AB122" s="28">
        <f t="shared" si="273"/>
        <v>0</v>
      </c>
      <c r="AC122" s="23">
        <f>+'[1]IMSS con incremento'!$X$21</f>
        <v>102.73209120657535</v>
      </c>
      <c r="AD122" s="28">
        <f t="shared" si="339"/>
        <v>0</v>
      </c>
      <c r="AE122" s="29" t="e">
        <f t="shared" si="274"/>
        <v>#N/A</v>
      </c>
      <c r="AF122" s="30">
        <f t="shared" si="275"/>
        <v>0</v>
      </c>
      <c r="AG122" s="31">
        <f t="shared" si="310"/>
        <v>0</v>
      </c>
      <c r="AH122" s="32">
        <f t="shared" si="322"/>
        <v>2191.2000000000003</v>
      </c>
      <c r="AI122" s="33">
        <f t="shared" si="311"/>
        <v>-2191.2000000000003</v>
      </c>
      <c r="AJ122" s="33">
        <f t="shared" si="312"/>
        <v>-182.49994520547946</v>
      </c>
      <c r="AK122" s="33">
        <f t="shared" si="313"/>
        <v>-182.49994520547946</v>
      </c>
      <c r="AL122" s="34">
        <f t="shared" si="329"/>
        <v>0</v>
      </c>
      <c r="AM122" s="34">
        <f t="shared" si="330"/>
        <v>0</v>
      </c>
      <c r="AN122" s="35">
        <f t="shared" si="331"/>
        <v>0</v>
      </c>
      <c r="AO122" s="36">
        <f t="shared" si="314"/>
        <v>0</v>
      </c>
      <c r="AP122" s="37">
        <f t="shared" si="332"/>
        <v>0</v>
      </c>
      <c r="AQ122" s="36">
        <f t="shared" si="333"/>
        <v>0</v>
      </c>
      <c r="AR122" s="35">
        <f t="shared" si="334"/>
        <v>0</v>
      </c>
      <c r="AS122" s="38">
        <f t="shared" si="315"/>
        <v>0</v>
      </c>
      <c r="AT122" s="38">
        <f t="shared" si="316"/>
        <v>0</v>
      </c>
      <c r="AU122" s="39">
        <f t="shared" si="317"/>
        <v>0</v>
      </c>
      <c r="AV122" s="30">
        <f t="shared" si="318"/>
        <v>0</v>
      </c>
      <c r="AW122" s="40"/>
      <c r="AX122" s="26">
        <f t="shared" si="335"/>
        <v>8601.51</v>
      </c>
      <c r="AY122" s="26">
        <f t="shared" si="336"/>
        <v>786.54</v>
      </c>
      <c r="AZ122" s="27">
        <f t="shared" si="337"/>
        <v>0.17920000000000003</v>
      </c>
      <c r="BA122" s="23">
        <v>9053.1</v>
      </c>
      <c r="BB122" s="28">
        <f t="shared" si="276"/>
        <v>867.46492799999999</v>
      </c>
      <c r="BC122" s="28">
        <f t="shared" si="277"/>
        <v>1041.1065000000001</v>
      </c>
      <c r="BD122" s="23">
        <f>+'[1]IMSS Sin incremento'!$X$21</f>
        <v>81.169244005479456</v>
      </c>
      <c r="BE122" s="28">
        <f t="shared" si="340"/>
        <v>90.531000000000006</v>
      </c>
      <c r="BF122" s="29">
        <f t="shared" si="278"/>
        <v>6972.8283279945208</v>
      </c>
      <c r="BG122" s="41" t="e">
        <f t="shared" si="323"/>
        <v>#N/A</v>
      </c>
      <c r="BH122" s="287"/>
      <c r="BI122" s="323">
        <f>J122+L122+M122+T122+U122+V122+BH122+IMSS!AU119</f>
        <v>0</v>
      </c>
    </row>
    <row r="123" spans="1:61" hidden="1">
      <c r="A123" s="66"/>
      <c r="B123" s="66"/>
      <c r="C123" s="18"/>
      <c r="D123" s="43"/>
      <c r="E123" s="43"/>
      <c r="F123" s="43"/>
      <c r="G123" s="20">
        <f t="shared" si="320"/>
        <v>0</v>
      </c>
      <c r="H123" s="21">
        <f t="shared" si="321"/>
        <v>0</v>
      </c>
      <c r="I123" s="22">
        <v>0</v>
      </c>
      <c r="J123" s="23">
        <f t="shared" si="266"/>
        <v>0</v>
      </c>
      <c r="K123" s="23">
        <f t="shared" si="267"/>
        <v>0</v>
      </c>
      <c r="L123" s="23"/>
      <c r="M123" s="23">
        <f t="shared" si="268"/>
        <v>0</v>
      </c>
      <c r="N123" s="23">
        <v>0</v>
      </c>
      <c r="O123" s="23">
        <v>0</v>
      </c>
      <c r="P123" s="23">
        <v>0</v>
      </c>
      <c r="Q123" s="23">
        <f t="shared" si="308"/>
        <v>0</v>
      </c>
      <c r="R123" s="23">
        <f t="shared" si="338"/>
        <v>0</v>
      </c>
      <c r="S123" s="138">
        <v>0</v>
      </c>
      <c r="T123" s="23">
        <f t="shared" si="269"/>
        <v>0</v>
      </c>
      <c r="U123" s="23">
        <f t="shared" si="307"/>
        <v>0</v>
      </c>
      <c r="V123" s="23">
        <f t="shared" si="270"/>
        <v>0</v>
      </c>
      <c r="W123" s="25">
        <f t="shared" si="271"/>
        <v>0</v>
      </c>
      <c r="X123" s="26" t="e">
        <f t="shared" si="326"/>
        <v>#N/A</v>
      </c>
      <c r="Y123" s="26" t="e">
        <f t="shared" si="327"/>
        <v>#N/A</v>
      </c>
      <c r="Z123" s="27" t="e">
        <f t="shared" si="328"/>
        <v>#N/A</v>
      </c>
      <c r="AA123" s="28" t="e">
        <f t="shared" si="272"/>
        <v>#N/A</v>
      </c>
      <c r="AB123" s="28">
        <f t="shared" si="273"/>
        <v>0</v>
      </c>
      <c r="AC123" s="23">
        <f>+'[1]IMSS con incremento'!$X$23</f>
        <v>95.319214283835635</v>
      </c>
      <c r="AD123" s="28">
        <f t="shared" si="339"/>
        <v>0</v>
      </c>
      <c r="AE123" s="29" t="e">
        <f t="shared" si="274"/>
        <v>#N/A</v>
      </c>
      <c r="AF123" s="30">
        <f t="shared" si="275"/>
        <v>0</v>
      </c>
      <c r="AG123" s="31">
        <f t="shared" si="310"/>
        <v>0</v>
      </c>
      <c r="AH123" s="32">
        <f t="shared" si="322"/>
        <v>2191.2000000000003</v>
      </c>
      <c r="AI123" s="33">
        <f t="shared" si="311"/>
        <v>-2191.2000000000003</v>
      </c>
      <c r="AJ123" s="33">
        <f t="shared" si="312"/>
        <v>-182.49994520547946</v>
      </c>
      <c r="AK123" s="33">
        <f t="shared" si="313"/>
        <v>-182.49994520547946</v>
      </c>
      <c r="AL123" s="34">
        <f t="shared" si="329"/>
        <v>0</v>
      </c>
      <c r="AM123" s="34">
        <f t="shared" si="330"/>
        <v>0</v>
      </c>
      <c r="AN123" s="35">
        <f t="shared" si="331"/>
        <v>0</v>
      </c>
      <c r="AO123" s="36">
        <f t="shared" si="314"/>
        <v>0</v>
      </c>
      <c r="AP123" s="37">
        <f t="shared" si="332"/>
        <v>0</v>
      </c>
      <c r="AQ123" s="36">
        <f t="shared" si="333"/>
        <v>0</v>
      </c>
      <c r="AR123" s="35">
        <f t="shared" si="334"/>
        <v>0</v>
      </c>
      <c r="AS123" s="38">
        <f t="shared" si="315"/>
        <v>0</v>
      </c>
      <c r="AT123" s="38">
        <f t="shared" si="316"/>
        <v>0</v>
      </c>
      <c r="AU123" s="39">
        <f t="shared" si="317"/>
        <v>0</v>
      </c>
      <c r="AV123" s="30">
        <f t="shared" si="318"/>
        <v>0</v>
      </c>
      <c r="AW123" s="40"/>
      <c r="AX123" s="26">
        <f t="shared" si="335"/>
        <v>8601.51</v>
      </c>
      <c r="AY123" s="26">
        <f t="shared" si="336"/>
        <v>786.54</v>
      </c>
      <c r="AZ123" s="27">
        <f t="shared" si="337"/>
        <v>0.17920000000000003</v>
      </c>
      <c r="BA123" s="23">
        <v>9362.1</v>
      </c>
      <c r="BB123" s="28">
        <f t="shared" si="276"/>
        <v>922.83772799999997</v>
      </c>
      <c r="BC123" s="28">
        <f t="shared" si="277"/>
        <v>1076.6415000000002</v>
      </c>
      <c r="BD123" s="23">
        <f>+'[1]IMSS Sin incremento'!$X$23</f>
        <v>74.991846569863014</v>
      </c>
      <c r="BE123" s="28">
        <f t="shared" si="340"/>
        <v>93.621000000000009</v>
      </c>
      <c r="BF123" s="29">
        <f t="shared" si="278"/>
        <v>7194.0079254301372</v>
      </c>
      <c r="BG123" s="41" t="e">
        <f t="shared" si="323"/>
        <v>#N/A</v>
      </c>
      <c r="BH123" s="287"/>
      <c r="BI123" s="323">
        <f>J123+L123+M123+T123+U123+V123+BH123+IMSS!AU120</f>
        <v>0</v>
      </c>
    </row>
    <row r="124" spans="1:61" hidden="1">
      <c r="A124" s="66"/>
      <c r="B124" s="66"/>
      <c r="C124" s="18"/>
      <c r="D124" s="43"/>
      <c r="E124" s="43"/>
      <c r="F124" s="43"/>
      <c r="G124" s="20">
        <f t="shared" si="320"/>
        <v>0</v>
      </c>
      <c r="H124" s="21">
        <f t="shared" si="321"/>
        <v>0</v>
      </c>
      <c r="I124" s="22">
        <v>0</v>
      </c>
      <c r="J124" s="23">
        <f t="shared" si="266"/>
        <v>0</v>
      </c>
      <c r="K124" s="23">
        <f t="shared" si="267"/>
        <v>0</v>
      </c>
      <c r="L124" s="23"/>
      <c r="M124" s="23">
        <f t="shared" si="268"/>
        <v>0</v>
      </c>
      <c r="N124" s="24">
        <v>0</v>
      </c>
      <c r="O124" s="23">
        <v>0</v>
      </c>
      <c r="P124" s="23">
        <v>0</v>
      </c>
      <c r="Q124" s="23">
        <f t="shared" si="308"/>
        <v>0</v>
      </c>
      <c r="R124" s="23">
        <f t="shared" si="338"/>
        <v>0</v>
      </c>
      <c r="S124" s="23">
        <v>0</v>
      </c>
      <c r="T124" s="23">
        <f t="shared" si="269"/>
        <v>0</v>
      </c>
      <c r="U124" s="23">
        <f t="shared" si="307"/>
        <v>0</v>
      </c>
      <c r="V124" s="23">
        <f t="shared" si="270"/>
        <v>0</v>
      </c>
      <c r="W124" s="25">
        <f t="shared" si="271"/>
        <v>0</v>
      </c>
      <c r="X124" s="26" t="e">
        <f t="shared" si="326"/>
        <v>#N/A</v>
      </c>
      <c r="Y124" s="26" t="e">
        <f t="shared" si="327"/>
        <v>#N/A</v>
      </c>
      <c r="Z124" s="27" t="e">
        <f t="shared" si="328"/>
        <v>#N/A</v>
      </c>
      <c r="AA124" s="28" t="e">
        <f t="shared" si="272"/>
        <v>#N/A</v>
      </c>
      <c r="AB124" s="28">
        <f t="shared" si="273"/>
        <v>0</v>
      </c>
      <c r="AC124" s="23">
        <f>+'[1]IMSS con incremento'!$X$22</f>
        <v>83.713067011506865</v>
      </c>
      <c r="AD124" s="28">
        <f t="shared" si="339"/>
        <v>0</v>
      </c>
      <c r="AE124" s="29" t="e">
        <f t="shared" si="274"/>
        <v>#N/A</v>
      </c>
      <c r="AF124" s="30">
        <f t="shared" si="275"/>
        <v>0</v>
      </c>
      <c r="AG124" s="31">
        <f t="shared" si="310"/>
        <v>0</v>
      </c>
      <c r="AH124" s="32">
        <f t="shared" si="322"/>
        <v>2191.2000000000003</v>
      </c>
      <c r="AI124" s="33">
        <f t="shared" si="311"/>
        <v>-2191.2000000000003</v>
      </c>
      <c r="AJ124" s="33">
        <f t="shared" si="312"/>
        <v>-182.49994520547946</v>
      </c>
      <c r="AK124" s="33">
        <f t="shared" si="313"/>
        <v>-182.49994520547946</v>
      </c>
      <c r="AL124" s="34">
        <f t="shared" si="329"/>
        <v>0</v>
      </c>
      <c r="AM124" s="34">
        <f t="shared" si="330"/>
        <v>0</v>
      </c>
      <c r="AN124" s="35">
        <f t="shared" si="331"/>
        <v>0</v>
      </c>
      <c r="AO124" s="36">
        <f t="shared" si="314"/>
        <v>0</v>
      </c>
      <c r="AP124" s="37">
        <f t="shared" si="332"/>
        <v>0</v>
      </c>
      <c r="AQ124" s="36">
        <f t="shared" si="333"/>
        <v>0</v>
      </c>
      <c r="AR124" s="35">
        <f t="shared" si="334"/>
        <v>0</v>
      </c>
      <c r="AS124" s="38">
        <f t="shared" si="315"/>
        <v>0</v>
      </c>
      <c r="AT124" s="38">
        <f t="shared" si="316"/>
        <v>0</v>
      </c>
      <c r="AU124" s="39">
        <f t="shared" si="317"/>
        <v>0</v>
      </c>
      <c r="AV124" s="30">
        <f t="shared" si="318"/>
        <v>0</v>
      </c>
      <c r="AW124" s="40"/>
      <c r="AX124" s="26">
        <f t="shared" si="335"/>
        <v>7399.43</v>
      </c>
      <c r="AY124" s="26">
        <f t="shared" si="336"/>
        <v>594.21</v>
      </c>
      <c r="AZ124" s="27">
        <f t="shared" si="337"/>
        <v>0.16</v>
      </c>
      <c r="BA124" s="23">
        <v>8471.2000000000007</v>
      </c>
      <c r="BB124" s="28">
        <f t="shared" si="276"/>
        <v>765.69320000000016</v>
      </c>
      <c r="BC124" s="28">
        <f t="shared" si="277"/>
        <v>974.1880000000001</v>
      </c>
      <c r="BD124" s="23">
        <f>+'[1]IMSS Sin incremento'!$X$22</f>
        <v>65.320057176255716</v>
      </c>
      <c r="BE124" s="28">
        <f t="shared" si="340"/>
        <v>84.712000000000003</v>
      </c>
      <c r="BF124" s="29">
        <f t="shared" si="278"/>
        <v>6581.286742823745</v>
      </c>
      <c r="BG124" s="41" t="e">
        <f t="shared" si="323"/>
        <v>#N/A</v>
      </c>
      <c r="BH124" s="287"/>
      <c r="BI124" s="323">
        <f>J124+L124+M124+T124+U124+V124+BH124+IMSS!AU121</f>
        <v>0</v>
      </c>
    </row>
    <row r="125" spans="1:61" hidden="1">
      <c r="A125" s="66"/>
      <c r="B125" s="66"/>
      <c r="C125" s="18"/>
      <c r="D125" s="43"/>
      <c r="E125" s="43"/>
      <c r="F125" s="43"/>
      <c r="G125" s="20">
        <f t="shared" si="320"/>
        <v>0</v>
      </c>
      <c r="H125" s="21">
        <f t="shared" si="321"/>
        <v>0</v>
      </c>
      <c r="I125" s="22">
        <v>0</v>
      </c>
      <c r="J125" s="23">
        <f t="shared" si="266"/>
        <v>0</v>
      </c>
      <c r="K125" s="23">
        <f t="shared" si="267"/>
        <v>0</v>
      </c>
      <c r="L125" s="23"/>
      <c r="M125" s="23">
        <f t="shared" si="268"/>
        <v>0</v>
      </c>
      <c r="N125" s="23">
        <v>0</v>
      </c>
      <c r="O125" s="23">
        <v>0</v>
      </c>
      <c r="P125" s="23">
        <v>0</v>
      </c>
      <c r="Q125" s="23">
        <f t="shared" si="308"/>
        <v>0</v>
      </c>
      <c r="R125" s="23">
        <f t="shared" si="338"/>
        <v>0</v>
      </c>
      <c r="S125" s="138">
        <v>0</v>
      </c>
      <c r="T125" s="23">
        <f t="shared" si="269"/>
        <v>0</v>
      </c>
      <c r="U125" s="23">
        <f t="shared" si="307"/>
        <v>0</v>
      </c>
      <c r="V125" s="23">
        <f t="shared" si="270"/>
        <v>0</v>
      </c>
      <c r="W125" s="25">
        <f t="shared" si="271"/>
        <v>0</v>
      </c>
      <c r="X125" s="26" t="e">
        <f t="shared" si="326"/>
        <v>#N/A</v>
      </c>
      <c r="Y125" s="26" t="e">
        <f t="shared" si="327"/>
        <v>#N/A</v>
      </c>
      <c r="Z125" s="27" t="e">
        <f t="shared" si="328"/>
        <v>#N/A</v>
      </c>
      <c r="AA125" s="28" t="e">
        <f t="shared" si="272"/>
        <v>#N/A</v>
      </c>
      <c r="AB125" s="28">
        <f t="shared" si="273"/>
        <v>0</v>
      </c>
      <c r="AC125" s="23">
        <f>+'[1]IMSS con incremento'!$X$22</f>
        <v>83.713067011506865</v>
      </c>
      <c r="AD125" s="28">
        <f t="shared" si="339"/>
        <v>0</v>
      </c>
      <c r="AE125" s="29" t="e">
        <f t="shared" si="274"/>
        <v>#N/A</v>
      </c>
      <c r="AF125" s="30">
        <f t="shared" si="275"/>
        <v>0</v>
      </c>
      <c r="AG125" s="31">
        <f t="shared" si="310"/>
        <v>0</v>
      </c>
      <c r="AH125" s="32">
        <f t="shared" si="322"/>
        <v>2191.2000000000003</v>
      </c>
      <c r="AI125" s="33">
        <f t="shared" si="311"/>
        <v>-2191.2000000000003</v>
      </c>
      <c r="AJ125" s="33">
        <f t="shared" si="312"/>
        <v>-182.49994520547946</v>
      </c>
      <c r="AK125" s="33">
        <f t="shared" si="313"/>
        <v>-182.49994520547946</v>
      </c>
      <c r="AL125" s="34">
        <f t="shared" si="329"/>
        <v>0</v>
      </c>
      <c r="AM125" s="34">
        <f t="shared" si="330"/>
        <v>0</v>
      </c>
      <c r="AN125" s="35">
        <f t="shared" si="331"/>
        <v>0</v>
      </c>
      <c r="AO125" s="36">
        <f t="shared" si="314"/>
        <v>0</v>
      </c>
      <c r="AP125" s="37">
        <f t="shared" si="332"/>
        <v>0</v>
      </c>
      <c r="AQ125" s="36">
        <f t="shared" si="333"/>
        <v>0</v>
      </c>
      <c r="AR125" s="35">
        <f t="shared" si="334"/>
        <v>0</v>
      </c>
      <c r="AS125" s="38">
        <f t="shared" si="315"/>
        <v>0</v>
      </c>
      <c r="AT125" s="38">
        <f t="shared" si="316"/>
        <v>0</v>
      </c>
      <c r="AU125" s="39">
        <f t="shared" si="317"/>
        <v>0</v>
      </c>
      <c r="AV125" s="30">
        <f t="shared" si="318"/>
        <v>0</v>
      </c>
      <c r="AW125" s="40"/>
      <c r="AX125" s="26">
        <f t="shared" si="335"/>
        <v>7399.43</v>
      </c>
      <c r="AY125" s="26">
        <f t="shared" si="336"/>
        <v>594.21</v>
      </c>
      <c r="AZ125" s="27">
        <f t="shared" si="337"/>
        <v>0.16</v>
      </c>
      <c r="BA125" s="23">
        <v>8471.2000000000007</v>
      </c>
      <c r="BB125" s="28">
        <f t="shared" si="276"/>
        <v>765.69320000000016</v>
      </c>
      <c r="BC125" s="28">
        <f t="shared" si="277"/>
        <v>974.1880000000001</v>
      </c>
      <c r="BD125" s="23">
        <f>+'[1]IMSS Sin incremento'!$X$22</f>
        <v>65.320057176255716</v>
      </c>
      <c r="BE125" s="28">
        <f t="shared" si="340"/>
        <v>84.712000000000003</v>
      </c>
      <c r="BF125" s="29">
        <f t="shared" si="278"/>
        <v>6581.286742823745</v>
      </c>
      <c r="BG125" s="41" t="e">
        <f t="shared" si="323"/>
        <v>#N/A</v>
      </c>
      <c r="BH125" s="287"/>
      <c r="BI125" s="323">
        <f>J125+L125+M125+T125+U125+V125+BH125+IMSS!AU122</f>
        <v>0</v>
      </c>
    </row>
    <row r="126" spans="1:61" hidden="1">
      <c r="A126" s="66"/>
      <c r="B126" s="66"/>
      <c r="C126" s="18"/>
      <c r="D126" s="43"/>
      <c r="E126" s="43"/>
      <c r="F126" s="43"/>
      <c r="G126" s="20">
        <f t="shared" si="320"/>
        <v>0</v>
      </c>
      <c r="H126" s="21">
        <f t="shared" si="321"/>
        <v>0</v>
      </c>
      <c r="I126" s="22">
        <v>0</v>
      </c>
      <c r="J126" s="23">
        <f t="shared" si="266"/>
        <v>0</v>
      </c>
      <c r="K126" s="23">
        <f t="shared" si="267"/>
        <v>0</v>
      </c>
      <c r="L126" s="23"/>
      <c r="M126" s="23">
        <f t="shared" si="268"/>
        <v>0</v>
      </c>
      <c r="N126" s="24">
        <v>0</v>
      </c>
      <c r="O126" s="23">
        <v>0</v>
      </c>
      <c r="P126" s="23">
        <v>0</v>
      </c>
      <c r="Q126" s="23">
        <f t="shared" si="308"/>
        <v>0</v>
      </c>
      <c r="R126" s="23">
        <f t="shared" si="338"/>
        <v>0</v>
      </c>
      <c r="S126" s="23">
        <v>0</v>
      </c>
      <c r="T126" s="23">
        <f t="shared" si="269"/>
        <v>0</v>
      </c>
      <c r="U126" s="23">
        <f t="shared" si="307"/>
        <v>0</v>
      </c>
      <c r="V126" s="23">
        <f t="shared" si="270"/>
        <v>0</v>
      </c>
      <c r="W126" s="25">
        <f t="shared" si="271"/>
        <v>0</v>
      </c>
      <c r="X126" s="26" t="e">
        <f t="shared" si="326"/>
        <v>#N/A</v>
      </c>
      <c r="Y126" s="26" t="e">
        <f t="shared" si="327"/>
        <v>#N/A</v>
      </c>
      <c r="Z126" s="27" t="e">
        <f t="shared" si="328"/>
        <v>#N/A</v>
      </c>
      <c r="AA126" s="28" t="e">
        <f t="shared" si="272"/>
        <v>#N/A</v>
      </c>
      <c r="AB126" s="28">
        <f t="shared" si="273"/>
        <v>0</v>
      </c>
      <c r="AC126" s="23">
        <f>+'[1]IMSS con incremento'!$X$24</f>
        <v>82.332158255342478</v>
      </c>
      <c r="AD126" s="28">
        <f t="shared" si="339"/>
        <v>0</v>
      </c>
      <c r="AE126" s="29" t="e">
        <f t="shared" si="274"/>
        <v>#N/A</v>
      </c>
      <c r="AF126" s="30">
        <f t="shared" si="275"/>
        <v>0</v>
      </c>
      <c r="AG126" s="31">
        <f t="shared" si="310"/>
        <v>0</v>
      </c>
      <c r="AH126" s="32">
        <f t="shared" si="322"/>
        <v>2191.2000000000003</v>
      </c>
      <c r="AI126" s="33">
        <f t="shared" si="311"/>
        <v>-2191.2000000000003</v>
      </c>
      <c r="AJ126" s="33">
        <f t="shared" si="312"/>
        <v>-182.49994520547946</v>
      </c>
      <c r="AK126" s="33">
        <f t="shared" si="313"/>
        <v>-182.49994520547946</v>
      </c>
      <c r="AL126" s="34">
        <f t="shared" si="329"/>
        <v>0</v>
      </c>
      <c r="AM126" s="34">
        <f t="shared" si="330"/>
        <v>0</v>
      </c>
      <c r="AN126" s="35">
        <f t="shared" si="331"/>
        <v>0</v>
      </c>
      <c r="AO126" s="36">
        <f t="shared" si="314"/>
        <v>0</v>
      </c>
      <c r="AP126" s="37">
        <f t="shared" si="332"/>
        <v>0</v>
      </c>
      <c r="AQ126" s="36">
        <f t="shared" si="333"/>
        <v>0</v>
      </c>
      <c r="AR126" s="35">
        <f t="shared" si="334"/>
        <v>0</v>
      </c>
      <c r="AS126" s="38">
        <f t="shared" si="315"/>
        <v>0</v>
      </c>
      <c r="AT126" s="38">
        <f t="shared" si="316"/>
        <v>0</v>
      </c>
      <c r="AU126" s="39">
        <f t="shared" si="317"/>
        <v>0</v>
      </c>
      <c r="AV126" s="30">
        <f t="shared" si="318"/>
        <v>0</v>
      </c>
      <c r="AW126" s="40"/>
      <c r="AX126" s="26">
        <f t="shared" si="335"/>
        <v>7399.43</v>
      </c>
      <c r="AY126" s="26">
        <f t="shared" si="336"/>
        <v>594.21</v>
      </c>
      <c r="AZ126" s="27">
        <f t="shared" si="337"/>
        <v>0.16</v>
      </c>
      <c r="BA126" s="23">
        <v>8365.2000000000007</v>
      </c>
      <c r="BB126" s="28">
        <f t="shared" si="276"/>
        <v>748.73320000000012</v>
      </c>
      <c r="BC126" s="28">
        <f t="shared" si="277"/>
        <v>961.99800000000016</v>
      </c>
      <c r="BD126" s="23">
        <f>+'[1]IMSS Sin incremento'!$X$24</f>
        <v>64.169299879452069</v>
      </c>
      <c r="BE126" s="28">
        <f t="shared" si="340"/>
        <v>83.652000000000015</v>
      </c>
      <c r="BF126" s="29">
        <f t="shared" si="278"/>
        <v>6506.6475001205472</v>
      </c>
      <c r="BG126" s="41" t="e">
        <f t="shared" si="323"/>
        <v>#N/A</v>
      </c>
      <c r="BH126" s="287"/>
      <c r="BI126" s="323">
        <f>J126+L126+M126+T126+U126+V126+BH126+IMSS!AU123</f>
        <v>0</v>
      </c>
    </row>
    <row r="127" spans="1:61" hidden="1">
      <c r="A127" s="66"/>
      <c r="B127" s="66"/>
      <c r="C127" s="18"/>
      <c r="D127" s="43"/>
      <c r="E127" s="43"/>
      <c r="F127" s="43"/>
      <c r="G127" s="20">
        <f t="shared" si="320"/>
        <v>0</v>
      </c>
      <c r="H127" s="21">
        <f t="shared" si="321"/>
        <v>0</v>
      </c>
      <c r="I127" s="22">
        <v>0</v>
      </c>
      <c r="J127" s="23">
        <f t="shared" si="266"/>
        <v>0</v>
      </c>
      <c r="K127" s="23">
        <f t="shared" si="267"/>
        <v>0</v>
      </c>
      <c r="L127" s="23"/>
      <c r="M127" s="23">
        <f t="shared" si="268"/>
        <v>0</v>
      </c>
      <c r="N127" s="23">
        <v>0</v>
      </c>
      <c r="O127" s="23">
        <v>0</v>
      </c>
      <c r="P127" s="23">
        <v>0</v>
      </c>
      <c r="Q127" s="23">
        <f t="shared" si="308"/>
        <v>0</v>
      </c>
      <c r="R127" s="23">
        <f t="shared" si="338"/>
        <v>0</v>
      </c>
      <c r="S127" s="138">
        <v>0</v>
      </c>
      <c r="T127" s="23">
        <f t="shared" si="269"/>
        <v>0</v>
      </c>
      <c r="U127" s="23">
        <f t="shared" si="307"/>
        <v>0</v>
      </c>
      <c r="V127" s="23">
        <f t="shared" si="270"/>
        <v>0</v>
      </c>
      <c r="W127" s="25">
        <f t="shared" si="271"/>
        <v>0</v>
      </c>
      <c r="X127" s="26" t="e">
        <f t="shared" si="326"/>
        <v>#N/A</v>
      </c>
      <c r="Y127" s="26" t="e">
        <f t="shared" si="327"/>
        <v>#N/A</v>
      </c>
      <c r="Z127" s="27" t="e">
        <f t="shared" si="328"/>
        <v>#N/A</v>
      </c>
      <c r="AA127" s="28" t="e">
        <f t="shared" si="272"/>
        <v>#N/A</v>
      </c>
      <c r="AB127" s="28">
        <f t="shared" si="273"/>
        <v>0</v>
      </c>
      <c r="AC127" s="23">
        <f>+'[1]IMSS con incremento'!$X$21</f>
        <v>102.73209120657535</v>
      </c>
      <c r="AD127" s="28">
        <f t="shared" si="339"/>
        <v>0</v>
      </c>
      <c r="AE127" s="29" t="e">
        <f t="shared" si="274"/>
        <v>#N/A</v>
      </c>
      <c r="AF127" s="30">
        <f t="shared" si="275"/>
        <v>0</v>
      </c>
      <c r="AG127" s="31">
        <f t="shared" si="310"/>
        <v>0</v>
      </c>
      <c r="AH127" s="32">
        <f t="shared" si="322"/>
        <v>2191.2000000000003</v>
      </c>
      <c r="AI127" s="33">
        <f t="shared" si="311"/>
        <v>-2191.2000000000003</v>
      </c>
      <c r="AJ127" s="33">
        <f t="shared" si="312"/>
        <v>-182.49994520547946</v>
      </c>
      <c r="AK127" s="33">
        <f t="shared" si="313"/>
        <v>-182.49994520547946</v>
      </c>
      <c r="AL127" s="34">
        <f t="shared" si="329"/>
        <v>0</v>
      </c>
      <c r="AM127" s="34">
        <f t="shared" si="330"/>
        <v>0</v>
      </c>
      <c r="AN127" s="35">
        <f t="shared" si="331"/>
        <v>0</v>
      </c>
      <c r="AO127" s="36">
        <f t="shared" si="314"/>
        <v>0</v>
      </c>
      <c r="AP127" s="37">
        <f t="shared" si="332"/>
        <v>0</v>
      </c>
      <c r="AQ127" s="36">
        <f t="shared" si="333"/>
        <v>0</v>
      </c>
      <c r="AR127" s="35">
        <f t="shared" si="334"/>
        <v>0</v>
      </c>
      <c r="AS127" s="38">
        <f t="shared" si="315"/>
        <v>0</v>
      </c>
      <c r="AT127" s="38">
        <f t="shared" si="316"/>
        <v>0</v>
      </c>
      <c r="AU127" s="39">
        <f t="shared" si="317"/>
        <v>0</v>
      </c>
      <c r="AV127" s="30">
        <f t="shared" si="318"/>
        <v>0</v>
      </c>
      <c r="AW127" s="40"/>
      <c r="AX127" s="26">
        <f t="shared" si="335"/>
        <v>8601.51</v>
      </c>
      <c r="AY127" s="26">
        <f t="shared" si="336"/>
        <v>786.54</v>
      </c>
      <c r="AZ127" s="27">
        <f t="shared" si="337"/>
        <v>0.17920000000000003</v>
      </c>
      <c r="BA127" s="23">
        <v>9053.1</v>
      </c>
      <c r="BB127" s="28">
        <f t="shared" si="276"/>
        <v>867.46492799999999</v>
      </c>
      <c r="BC127" s="28">
        <f t="shared" si="277"/>
        <v>1041.1065000000001</v>
      </c>
      <c r="BD127" s="23">
        <f>+'[1]IMSS Sin incremento'!$X$21</f>
        <v>81.169244005479456</v>
      </c>
      <c r="BE127" s="28">
        <f t="shared" si="340"/>
        <v>90.531000000000006</v>
      </c>
      <c r="BF127" s="29">
        <f t="shared" si="278"/>
        <v>6972.8283279945208</v>
      </c>
      <c r="BG127" s="41" t="e">
        <f t="shared" si="323"/>
        <v>#N/A</v>
      </c>
      <c r="BH127" s="287"/>
      <c r="BI127" s="323">
        <f>J127+L127+M127+T127+U127+V127+BH127+IMSS!AU124</f>
        <v>0</v>
      </c>
    </row>
    <row r="128" spans="1:61" hidden="1">
      <c r="A128" s="66"/>
      <c r="B128" s="66"/>
      <c r="C128" s="18"/>
      <c r="D128" s="43"/>
      <c r="E128" s="43"/>
      <c r="F128" s="43"/>
      <c r="G128" s="20">
        <f t="shared" si="320"/>
        <v>0</v>
      </c>
      <c r="H128" s="21">
        <f t="shared" si="321"/>
        <v>0</v>
      </c>
      <c r="I128" s="22">
        <v>0</v>
      </c>
      <c r="J128" s="23">
        <f t="shared" si="266"/>
        <v>0</v>
      </c>
      <c r="K128" s="23">
        <f t="shared" si="267"/>
        <v>0</v>
      </c>
      <c r="L128" s="23"/>
      <c r="M128" s="23">
        <f t="shared" si="268"/>
        <v>0</v>
      </c>
      <c r="N128" s="24">
        <v>0</v>
      </c>
      <c r="O128" s="23">
        <v>0</v>
      </c>
      <c r="P128" s="23">
        <v>0</v>
      </c>
      <c r="Q128" s="23">
        <f t="shared" si="308"/>
        <v>0</v>
      </c>
      <c r="R128" s="23">
        <f t="shared" si="338"/>
        <v>0</v>
      </c>
      <c r="S128" s="23">
        <v>0</v>
      </c>
      <c r="T128" s="23">
        <f t="shared" si="269"/>
        <v>0</v>
      </c>
      <c r="U128" s="23">
        <f t="shared" si="307"/>
        <v>0</v>
      </c>
      <c r="V128" s="23">
        <f t="shared" si="270"/>
        <v>0</v>
      </c>
      <c r="W128" s="25">
        <f t="shared" si="271"/>
        <v>0</v>
      </c>
      <c r="X128" s="26" t="e">
        <f t="shared" si="326"/>
        <v>#N/A</v>
      </c>
      <c r="Y128" s="26" t="e">
        <f t="shared" si="327"/>
        <v>#N/A</v>
      </c>
      <c r="Z128" s="27" t="e">
        <f t="shared" si="328"/>
        <v>#N/A</v>
      </c>
      <c r="AA128" s="28" t="e">
        <f t="shared" si="272"/>
        <v>#N/A</v>
      </c>
      <c r="AB128" s="28">
        <f t="shared" si="273"/>
        <v>0</v>
      </c>
      <c r="AC128" s="23">
        <f>+'[1]IMSS con incremento'!$X$31</f>
        <v>73.120454656438369</v>
      </c>
      <c r="AD128" s="28">
        <f t="shared" si="339"/>
        <v>0</v>
      </c>
      <c r="AE128" s="29" t="e">
        <f t="shared" si="274"/>
        <v>#N/A</v>
      </c>
      <c r="AF128" s="30">
        <f t="shared" si="275"/>
        <v>0</v>
      </c>
      <c r="AG128" s="31">
        <f t="shared" si="310"/>
        <v>0</v>
      </c>
      <c r="AH128" s="32">
        <f t="shared" si="322"/>
        <v>2191.2000000000003</v>
      </c>
      <c r="AI128" s="33">
        <f t="shared" si="311"/>
        <v>-2191.2000000000003</v>
      </c>
      <c r="AJ128" s="33">
        <f t="shared" si="312"/>
        <v>-182.49994520547946</v>
      </c>
      <c r="AK128" s="33">
        <f t="shared" si="313"/>
        <v>-182.49994520547946</v>
      </c>
      <c r="AL128" s="34">
        <f t="shared" si="329"/>
        <v>0</v>
      </c>
      <c r="AM128" s="34">
        <f t="shared" si="330"/>
        <v>0</v>
      </c>
      <c r="AN128" s="35">
        <f t="shared" si="331"/>
        <v>0</v>
      </c>
      <c r="AO128" s="36">
        <f t="shared" si="314"/>
        <v>0</v>
      </c>
      <c r="AP128" s="37">
        <f t="shared" si="332"/>
        <v>0</v>
      </c>
      <c r="AQ128" s="36">
        <f t="shared" si="333"/>
        <v>0</v>
      </c>
      <c r="AR128" s="35">
        <f t="shared" si="334"/>
        <v>0</v>
      </c>
      <c r="AS128" s="38">
        <f t="shared" si="315"/>
        <v>0</v>
      </c>
      <c r="AT128" s="38">
        <f t="shared" si="316"/>
        <v>0</v>
      </c>
      <c r="AU128" s="39">
        <f t="shared" si="317"/>
        <v>0</v>
      </c>
      <c r="AV128" s="30">
        <f t="shared" si="318"/>
        <v>0</v>
      </c>
      <c r="AW128" s="40"/>
      <c r="AX128" s="26">
        <f t="shared" si="335"/>
        <v>7399.43</v>
      </c>
      <c r="AY128" s="26">
        <f t="shared" si="336"/>
        <v>594.21</v>
      </c>
      <c r="AZ128" s="27">
        <f t="shared" si="337"/>
        <v>0.16</v>
      </c>
      <c r="BA128" s="23">
        <v>7658.1</v>
      </c>
      <c r="BB128" s="28">
        <f t="shared" si="276"/>
        <v>635.59720000000004</v>
      </c>
      <c r="BC128" s="28">
        <f t="shared" si="277"/>
        <v>880.68150000000003</v>
      </c>
      <c r="BD128" s="23">
        <f>+'[1]IMSS Sin incremento'!$X$31</f>
        <v>56.492880213698641</v>
      </c>
      <c r="BE128" s="28">
        <f t="shared" si="340"/>
        <v>76.581000000000003</v>
      </c>
      <c r="BF128" s="29">
        <f t="shared" si="278"/>
        <v>6008.7474197863021</v>
      </c>
      <c r="BG128" s="41" t="e">
        <f t="shared" si="323"/>
        <v>#N/A</v>
      </c>
      <c r="BH128" s="287"/>
      <c r="BI128" s="323">
        <f>J128+L128+M128+T128+U128+V128+BH128+IMSS!AU125</f>
        <v>0</v>
      </c>
    </row>
    <row r="129" spans="1:61" hidden="1">
      <c r="A129" s="66"/>
      <c r="B129" s="66"/>
      <c r="C129" s="18"/>
      <c r="D129" s="43"/>
      <c r="E129" s="43"/>
      <c r="F129" s="43"/>
      <c r="G129" s="20">
        <f t="shared" si="320"/>
        <v>0</v>
      </c>
      <c r="H129" s="21">
        <f t="shared" si="321"/>
        <v>0</v>
      </c>
      <c r="I129" s="22">
        <v>0</v>
      </c>
      <c r="J129" s="23">
        <f t="shared" si="266"/>
        <v>0</v>
      </c>
      <c r="K129" s="23">
        <f t="shared" si="267"/>
        <v>0</v>
      </c>
      <c r="L129" s="23"/>
      <c r="M129" s="23">
        <f t="shared" si="268"/>
        <v>0</v>
      </c>
      <c r="N129" s="23">
        <v>0</v>
      </c>
      <c r="O129" s="23">
        <v>0</v>
      </c>
      <c r="P129" s="23">
        <v>0</v>
      </c>
      <c r="Q129" s="23">
        <f t="shared" si="308"/>
        <v>0</v>
      </c>
      <c r="R129" s="23">
        <f t="shared" si="338"/>
        <v>0</v>
      </c>
      <c r="S129" s="138">
        <v>0</v>
      </c>
      <c r="T129" s="23">
        <f t="shared" si="269"/>
        <v>0</v>
      </c>
      <c r="U129" s="23">
        <f t="shared" si="307"/>
        <v>0</v>
      </c>
      <c r="V129" s="23">
        <f t="shared" si="270"/>
        <v>0</v>
      </c>
      <c r="W129" s="25">
        <f t="shared" si="271"/>
        <v>0</v>
      </c>
      <c r="X129" s="26" t="e">
        <f t="shared" si="326"/>
        <v>#N/A</v>
      </c>
      <c r="Y129" s="26" t="e">
        <f t="shared" si="327"/>
        <v>#N/A</v>
      </c>
      <c r="Z129" s="27" t="e">
        <f t="shared" si="328"/>
        <v>#N/A</v>
      </c>
      <c r="AA129" s="28" t="e">
        <f t="shared" si="272"/>
        <v>#N/A</v>
      </c>
      <c r="AB129" s="28">
        <f t="shared" si="273"/>
        <v>0</v>
      </c>
      <c r="AC129" s="23">
        <f>+'[1]IMSS con incremento'!$X$30</f>
        <v>134.81711294246577</v>
      </c>
      <c r="AD129" s="28"/>
      <c r="AE129" s="29" t="e">
        <f t="shared" si="274"/>
        <v>#N/A</v>
      </c>
      <c r="AF129" s="30">
        <f t="shared" si="275"/>
        <v>0</v>
      </c>
      <c r="AG129" s="31">
        <f t="shared" si="310"/>
        <v>0</v>
      </c>
      <c r="AH129" s="32">
        <f t="shared" si="322"/>
        <v>2191.2000000000003</v>
      </c>
      <c r="AI129" s="33">
        <f t="shared" si="311"/>
        <v>-2191.2000000000003</v>
      </c>
      <c r="AJ129" s="33">
        <f t="shared" si="312"/>
        <v>-182.49994520547946</v>
      </c>
      <c r="AK129" s="33">
        <f t="shared" si="313"/>
        <v>-182.49994520547946</v>
      </c>
      <c r="AL129" s="34">
        <f t="shared" si="329"/>
        <v>0</v>
      </c>
      <c r="AM129" s="34">
        <f t="shared" si="330"/>
        <v>0</v>
      </c>
      <c r="AN129" s="35">
        <f t="shared" si="331"/>
        <v>0</v>
      </c>
      <c r="AO129" s="36">
        <f t="shared" si="314"/>
        <v>0</v>
      </c>
      <c r="AP129" s="37">
        <f t="shared" si="332"/>
        <v>0</v>
      </c>
      <c r="AQ129" s="36">
        <f t="shared" si="333"/>
        <v>0</v>
      </c>
      <c r="AR129" s="35">
        <f t="shared" si="334"/>
        <v>0</v>
      </c>
      <c r="AS129" s="38">
        <f t="shared" si="315"/>
        <v>0</v>
      </c>
      <c r="AT129" s="38">
        <f t="shared" si="316"/>
        <v>0</v>
      </c>
      <c r="AU129" s="39">
        <f t="shared" si="317"/>
        <v>0</v>
      </c>
      <c r="AV129" s="30">
        <f t="shared" si="318"/>
        <v>0</v>
      </c>
      <c r="AW129" s="40"/>
      <c r="AX129" s="26">
        <f t="shared" si="335"/>
        <v>10298.36</v>
      </c>
      <c r="AY129" s="26">
        <f t="shared" si="336"/>
        <v>1090.6099999999999</v>
      </c>
      <c r="AZ129" s="27">
        <f t="shared" si="337"/>
        <v>0.21359999999999998</v>
      </c>
      <c r="BA129" s="23">
        <v>12394</v>
      </c>
      <c r="BB129" s="28">
        <f t="shared" si="276"/>
        <v>1538.2387039999999</v>
      </c>
      <c r="BC129" s="28">
        <f t="shared" si="277"/>
        <v>1425.3100000000002</v>
      </c>
      <c r="BD129" s="23">
        <f>+'[1]IMSS Sin incremento'!$X$30</f>
        <v>107.90676211872146</v>
      </c>
      <c r="BE129" s="28"/>
      <c r="BF129" s="29">
        <f t="shared" si="278"/>
        <v>9322.5445338812788</v>
      </c>
      <c r="BG129" s="41" t="e">
        <f t="shared" si="323"/>
        <v>#N/A</v>
      </c>
      <c r="BH129" s="287"/>
      <c r="BI129" s="323">
        <f>J129+L129+M129+T129+U129+V129+BH129+IMSS!AU126</f>
        <v>0</v>
      </c>
    </row>
    <row r="130" spans="1:61" s="42" customFormat="1" hidden="1">
      <c r="A130" s="66"/>
      <c r="B130" s="66"/>
      <c r="C130" s="18"/>
      <c r="D130" s="43"/>
      <c r="E130" s="43"/>
      <c r="F130" s="43"/>
      <c r="G130" s="20">
        <f t="shared" si="320"/>
        <v>0</v>
      </c>
      <c r="H130" s="21">
        <f t="shared" si="321"/>
        <v>0</v>
      </c>
      <c r="I130" s="22">
        <v>0</v>
      </c>
      <c r="J130" s="23">
        <f t="shared" ref="J130:J148" si="341">+I130*12</f>
        <v>0</v>
      </c>
      <c r="K130" s="23">
        <f t="shared" ref="K130:K148" si="342">(I130/30*10)</f>
        <v>0</v>
      </c>
      <c r="L130" s="23"/>
      <c r="M130" s="23">
        <f t="shared" ref="M130:M148" si="343">(I130/30*50)</f>
        <v>0</v>
      </c>
      <c r="N130" s="24">
        <v>0</v>
      </c>
      <c r="O130" s="23">
        <v>0</v>
      </c>
      <c r="P130" s="23">
        <v>0</v>
      </c>
      <c r="Q130" s="23">
        <f t="shared" si="308"/>
        <v>0</v>
      </c>
      <c r="R130" s="23">
        <f t="shared" si="338"/>
        <v>0</v>
      </c>
      <c r="S130" s="23">
        <v>0</v>
      </c>
      <c r="T130" s="23">
        <f t="shared" ref="T130:T148" si="344">(J130*15%)</f>
        <v>0</v>
      </c>
      <c r="U130" s="23">
        <f t="shared" si="307"/>
        <v>0</v>
      </c>
      <c r="V130" s="23">
        <f t="shared" ref="V130:V148" si="345">(J130*2%)</f>
        <v>0</v>
      </c>
      <c r="W130" s="25">
        <f t="shared" ref="W130:W158" si="346">+J130+K130+M130+R130+Q130+T130+U130+V130+S130</f>
        <v>0</v>
      </c>
      <c r="X130" s="26" t="e">
        <f t="shared" si="326"/>
        <v>#N/A</v>
      </c>
      <c r="Y130" s="26" t="e">
        <f t="shared" si="327"/>
        <v>#N/A</v>
      </c>
      <c r="Z130" s="27" t="e">
        <f t="shared" si="328"/>
        <v>#N/A</v>
      </c>
      <c r="AA130" s="28" t="e">
        <f t="shared" ref="AA130:AA148" si="347">(((I130-X130)*Z130)+Y130)</f>
        <v>#N/A</v>
      </c>
      <c r="AB130" s="28">
        <f t="shared" ref="AB130:AB148" si="348">+I130*0.115</f>
        <v>0</v>
      </c>
      <c r="AC130" s="23">
        <f>+'[1]IMSS con incremento'!$X$21</f>
        <v>102.73209120657535</v>
      </c>
      <c r="AD130" s="28">
        <f>(I130*0.01)</f>
        <v>0</v>
      </c>
      <c r="AE130" s="29" t="e">
        <f t="shared" ref="AE130:AE148" si="349">+I130-AA130-AB130-AC130-AD130</f>
        <v>#N/A</v>
      </c>
      <c r="AF130" s="30">
        <f t="shared" ref="AF130:AF148" si="350">+I130</f>
        <v>0</v>
      </c>
      <c r="AG130" s="31">
        <f t="shared" si="310"/>
        <v>0</v>
      </c>
      <c r="AH130" s="32">
        <f t="shared" si="322"/>
        <v>2191.2000000000003</v>
      </c>
      <c r="AI130" s="33">
        <f t="shared" si="311"/>
        <v>-2191.2000000000003</v>
      </c>
      <c r="AJ130" s="33">
        <f t="shared" si="312"/>
        <v>-182.49994520547946</v>
      </c>
      <c r="AK130" s="33">
        <f t="shared" si="313"/>
        <v>-182.49994520547946</v>
      </c>
      <c r="AL130" s="34">
        <f t="shared" si="329"/>
        <v>0</v>
      </c>
      <c r="AM130" s="34">
        <f t="shared" si="330"/>
        <v>0</v>
      </c>
      <c r="AN130" s="35">
        <f t="shared" si="331"/>
        <v>0</v>
      </c>
      <c r="AO130" s="36">
        <f t="shared" si="314"/>
        <v>0</v>
      </c>
      <c r="AP130" s="37">
        <f t="shared" si="332"/>
        <v>0</v>
      </c>
      <c r="AQ130" s="36">
        <f t="shared" si="333"/>
        <v>0</v>
      </c>
      <c r="AR130" s="35">
        <f t="shared" si="334"/>
        <v>0</v>
      </c>
      <c r="AS130" s="38">
        <f t="shared" si="315"/>
        <v>0</v>
      </c>
      <c r="AT130" s="38">
        <f t="shared" si="316"/>
        <v>0</v>
      </c>
      <c r="AU130" s="39">
        <f t="shared" si="317"/>
        <v>0</v>
      </c>
      <c r="AV130" s="30">
        <f t="shared" si="318"/>
        <v>0</v>
      </c>
      <c r="AW130" s="63"/>
      <c r="AX130" s="26">
        <f t="shared" si="335"/>
        <v>8601.51</v>
      </c>
      <c r="AY130" s="26">
        <f t="shared" si="336"/>
        <v>786.54</v>
      </c>
      <c r="AZ130" s="27">
        <f t="shared" si="337"/>
        <v>0.17920000000000003</v>
      </c>
      <c r="BA130" s="23">
        <v>9053.1</v>
      </c>
      <c r="BB130" s="28">
        <f t="shared" ref="BB130:BB148" si="351">(((BA130-AX130)*AZ130)+AY130)</f>
        <v>867.46492799999999</v>
      </c>
      <c r="BC130" s="28">
        <f t="shared" ref="BC130:BC148" si="352">+BA130*0.115</f>
        <v>1041.1065000000001</v>
      </c>
      <c r="BD130" s="23">
        <f>+'[1]IMSS Sin incremento'!$X$21</f>
        <v>81.169244005479456</v>
      </c>
      <c r="BE130" s="28">
        <f>(BA130*0.01)</f>
        <v>90.531000000000006</v>
      </c>
      <c r="BF130" s="29">
        <f t="shared" ref="BF130:BF148" si="353">+BA130-BB130-BC130-BD130-BE130</f>
        <v>6972.8283279945208</v>
      </c>
      <c r="BG130" s="41" t="e">
        <f t="shared" si="323"/>
        <v>#N/A</v>
      </c>
      <c r="BH130" s="286"/>
      <c r="BI130" s="323">
        <f>J130+L130+M130+T130+U130+V130+BH130+IMSS!AU127</f>
        <v>0</v>
      </c>
    </row>
    <row r="131" spans="1:61" s="47" customFormat="1" hidden="1">
      <c r="A131" s="66"/>
      <c r="B131" s="66"/>
      <c r="C131" s="18"/>
      <c r="D131" s="43"/>
      <c r="E131" s="43"/>
      <c r="F131" s="43"/>
      <c r="G131" s="20">
        <f t="shared" si="320"/>
        <v>0</v>
      </c>
      <c r="H131" s="21">
        <f t="shared" si="321"/>
        <v>0</v>
      </c>
      <c r="I131" s="22">
        <v>0</v>
      </c>
      <c r="J131" s="23">
        <f t="shared" si="341"/>
        <v>0</v>
      </c>
      <c r="K131" s="23">
        <f t="shared" si="342"/>
        <v>0</v>
      </c>
      <c r="L131" s="23"/>
      <c r="M131" s="23">
        <f t="shared" si="343"/>
        <v>0</v>
      </c>
      <c r="N131" s="23">
        <v>0</v>
      </c>
      <c r="O131" s="23">
        <v>0</v>
      </c>
      <c r="P131" s="23">
        <v>0</v>
      </c>
      <c r="Q131" s="23">
        <f t="shared" si="308"/>
        <v>0</v>
      </c>
      <c r="R131" s="23">
        <f t="shared" si="338"/>
        <v>0</v>
      </c>
      <c r="S131" s="138">
        <v>0</v>
      </c>
      <c r="T131" s="23">
        <f t="shared" si="344"/>
        <v>0</v>
      </c>
      <c r="U131" s="23">
        <f t="shared" si="307"/>
        <v>0</v>
      </c>
      <c r="V131" s="23">
        <f t="shared" si="345"/>
        <v>0</v>
      </c>
      <c r="W131" s="25">
        <f t="shared" si="346"/>
        <v>0</v>
      </c>
      <c r="X131" s="26" t="e">
        <f t="shared" si="326"/>
        <v>#N/A</v>
      </c>
      <c r="Y131" s="26" t="e">
        <f t="shared" si="327"/>
        <v>#N/A</v>
      </c>
      <c r="Z131" s="27" t="e">
        <f t="shared" si="328"/>
        <v>#N/A</v>
      </c>
      <c r="AA131" s="28" t="e">
        <f t="shared" si="347"/>
        <v>#N/A</v>
      </c>
      <c r="AB131" s="28">
        <f t="shared" si="348"/>
        <v>0</v>
      </c>
      <c r="AC131" s="23">
        <f>+'[1]IMSS con incremento'!$X$21</f>
        <v>102.73209120657535</v>
      </c>
      <c r="AD131" s="28">
        <f>(I131*0.01)</f>
        <v>0</v>
      </c>
      <c r="AE131" s="29" t="e">
        <f t="shared" si="349"/>
        <v>#N/A</v>
      </c>
      <c r="AF131" s="30">
        <f t="shared" si="350"/>
        <v>0</v>
      </c>
      <c r="AG131" s="31">
        <f t="shared" ref="AG131:AG148" si="354">+M131</f>
        <v>0</v>
      </c>
      <c r="AH131" s="32">
        <f t="shared" si="322"/>
        <v>2191.2000000000003</v>
      </c>
      <c r="AI131" s="33">
        <f t="shared" si="311"/>
        <v>-2191.2000000000003</v>
      </c>
      <c r="AJ131" s="33">
        <f t="shared" si="312"/>
        <v>-182.49994520547946</v>
      </c>
      <c r="AK131" s="33">
        <f t="shared" si="313"/>
        <v>-182.49994520547946</v>
      </c>
      <c r="AL131" s="34">
        <f t="shared" si="329"/>
        <v>0</v>
      </c>
      <c r="AM131" s="34">
        <f t="shared" si="330"/>
        <v>0</v>
      </c>
      <c r="AN131" s="35">
        <f t="shared" si="331"/>
        <v>0</v>
      </c>
      <c r="AO131" s="36">
        <f t="shared" si="314"/>
        <v>0</v>
      </c>
      <c r="AP131" s="37">
        <f t="shared" si="332"/>
        <v>0</v>
      </c>
      <c r="AQ131" s="36">
        <f t="shared" si="333"/>
        <v>0</v>
      </c>
      <c r="AR131" s="35">
        <f t="shared" si="334"/>
        <v>0</v>
      </c>
      <c r="AS131" s="38">
        <f t="shared" si="315"/>
        <v>0</v>
      </c>
      <c r="AT131" s="38">
        <f t="shared" si="316"/>
        <v>0</v>
      </c>
      <c r="AU131" s="39">
        <f t="shared" si="317"/>
        <v>0</v>
      </c>
      <c r="AV131" s="30">
        <f t="shared" si="318"/>
        <v>0</v>
      </c>
      <c r="AW131" s="45"/>
      <c r="AX131" s="26">
        <f t="shared" si="335"/>
        <v>8601.51</v>
      </c>
      <c r="AY131" s="26">
        <f t="shared" si="336"/>
        <v>786.54</v>
      </c>
      <c r="AZ131" s="27">
        <f t="shared" si="337"/>
        <v>0.17920000000000003</v>
      </c>
      <c r="BA131" s="23">
        <v>9053.1</v>
      </c>
      <c r="BB131" s="28">
        <f t="shared" si="351"/>
        <v>867.46492799999999</v>
      </c>
      <c r="BC131" s="28">
        <f t="shared" si="352"/>
        <v>1041.1065000000001</v>
      </c>
      <c r="BD131" s="23">
        <f>+'[1]IMSS Sin incremento'!$X$21</f>
        <v>81.169244005479456</v>
      </c>
      <c r="BE131" s="28">
        <f>(BA131*0.01)</f>
        <v>90.531000000000006</v>
      </c>
      <c r="BF131" s="29">
        <f t="shared" si="353"/>
        <v>6972.8283279945208</v>
      </c>
      <c r="BG131" s="41" t="e">
        <f t="shared" si="323"/>
        <v>#N/A</v>
      </c>
      <c r="BH131" s="288"/>
      <c r="BI131" s="323">
        <f>J131+L131+M131+T131+U131+V131+BH131+IMSS!AU128</f>
        <v>0</v>
      </c>
    </row>
    <row r="132" spans="1:61" s="47" customFormat="1" hidden="1">
      <c r="A132" s="66"/>
      <c r="B132" s="66"/>
      <c r="C132" s="18"/>
      <c r="D132" s="43"/>
      <c r="E132" s="43"/>
      <c r="F132" s="43"/>
      <c r="G132" s="20">
        <f t="shared" si="320"/>
        <v>0</v>
      </c>
      <c r="H132" s="21">
        <f t="shared" si="321"/>
        <v>0</v>
      </c>
      <c r="I132" s="22">
        <v>0</v>
      </c>
      <c r="J132" s="23">
        <f t="shared" si="341"/>
        <v>0</v>
      </c>
      <c r="K132" s="23">
        <f t="shared" si="342"/>
        <v>0</v>
      </c>
      <c r="L132" s="23"/>
      <c r="M132" s="23">
        <f t="shared" si="343"/>
        <v>0</v>
      </c>
      <c r="N132" s="24">
        <v>0</v>
      </c>
      <c r="O132" s="23">
        <v>0</v>
      </c>
      <c r="P132" s="23">
        <v>0</v>
      </c>
      <c r="Q132" s="23">
        <f t="shared" si="308"/>
        <v>0</v>
      </c>
      <c r="R132" s="23">
        <f t="shared" si="338"/>
        <v>0</v>
      </c>
      <c r="S132" s="23">
        <v>0</v>
      </c>
      <c r="T132" s="23">
        <f t="shared" si="344"/>
        <v>0</v>
      </c>
      <c r="U132" s="23">
        <f t="shared" si="307"/>
        <v>0</v>
      </c>
      <c r="V132" s="23">
        <f t="shared" si="345"/>
        <v>0</v>
      </c>
      <c r="W132" s="25">
        <f t="shared" si="346"/>
        <v>0</v>
      </c>
      <c r="X132" s="26" t="e">
        <f t="shared" si="326"/>
        <v>#N/A</v>
      </c>
      <c r="Y132" s="26" t="e">
        <f t="shared" si="327"/>
        <v>#N/A</v>
      </c>
      <c r="Z132" s="27" t="e">
        <f t="shared" si="328"/>
        <v>#N/A</v>
      </c>
      <c r="AA132" s="28" t="e">
        <f t="shared" si="347"/>
        <v>#N/A</v>
      </c>
      <c r="AB132" s="28">
        <f t="shared" si="348"/>
        <v>0</v>
      </c>
      <c r="AC132" s="23">
        <f>+'[1]IMSS con incremento'!$X$21</f>
        <v>102.73209120657535</v>
      </c>
      <c r="AD132" s="28">
        <f>(I132*0.01)</f>
        <v>0</v>
      </c>
      <c r="AE132" s="29" t="e">
        <f t="shared" si="349"/>
        <v>#N/A</v>
      </c>
      <c r="AF132" s="30">
        <f t="shared" si="350"/>
        <v>0</v>
      </c>
      <c r="AG132" s="31">
        <f t="shared" si="354"/>
        <v>0</v>
      </c>
      <c r="AH132" s="32">
        <f t="shared" si="322"/>
        <v>2191.2000000000003</v>
      </c>
      <c r="AI132" s="33">
        <f t="shared" si="311"/>
        <v>-2191.2000000000003</v>
      </c>
      <c r="AJ132" s="33">
        <f t="shared" si="312"/>
        <v>-182.49994520547946</v>
      </c>
      <c r="AK132" s="33">
        <f t="shared" si="313"/>
        <v>-182.49994520547946</v>
      </c>
      <c r="AL132" s="34">
        <f t="shared" si="329"/>
        <v>0</v>
      </c>
      <c r="AM132" s="34">
        <f t="shared" si="330"/>
        <v>0</v>
      </c>
      <c r="AN132" s="35">
        <f t="shared" si="331"/>
        <v>0</v>
      </c>
      <c r="AO132" s="36">
        <f t="shared" si="314"/>
        <v>0</v>
      </c>
      <c r="AP132" s="37">
        <f t="shared" si="332"/>
        <v>0</v>
      </c>
      <c r="AQ132" s="36">
        <f t="shared" si="333"/>
        <v>0</v>
      </c>
      <c r="AR132" s="35">
        <f t="shared" si="334"/>
        <v>0</v>
      </c>
      <c r="AS132" s="38">
        <f t="shared" si="315"/>
        <v>0</v>
      </c>
      <c r="AT132" s="38">
        <f t="shared" si="316"/>
        <v>0</v>
      </c>
      <c r="AU132" s="39">
        <f t="shared" si="317"/>
        <v>0</v>
      </c>
      <c r="AV132" s="30">
        <f t="shared" si="318"/>
        <v>0</v>
      </c>
      <c r="AW132" s="45"/>
      <c r="AX132" s="26">
        <f t="shared" si="335"/>
        <v>8601.51</v>
      </c>
      <c r="AY132" s="26">
        <f t="shared" si="336"/>
        <v>786.54</v>
      </c>
      <c r="AZ132" s="27">
        <f t="shared" si="337"/>
        <v>0.17920000000000003</v>
      </c>
      <c r="BA132" s="23">
        <v>9053.1</v>
      </c>
      <c r="BB132" s="28">
        <f t="shared" si="351"/>
        <v>867.46492799999999</v>
      </c>
      <c r="BC132" s="28">
        <f t="shared" si="352"/>
        <v>1041.1065000000001</v>
      </c>
      <c r="BD132" s="23">
        <f>+'[1]IMSS Sin incremento'!$X$21</f>
        <v>81.169244005479456</v>
      </c>
      <c r="BE132" s="28">
        <f>(BA132*0.01)</f>
        <v>90.531000000000006</v>
      </c>
      <c r="BF132" s="29">
        <f t="shared" si="353"/>
        <v>6972.8283279945208</v>
      </c>
      <c r="BG132" s="41" t="e">
        <f t="shared" si="323"/>
        <v>#N/A</v>
      </c>
      <c r="BH132" s="288"/>
      <c r="BI132" s="323">
        <f>J132+L132+M132+T132+U132+V132+BH132+IMSS!AU129</f>
        <v>0</v>
      </c>
    </row>
    <row r="133" spans="1:61" s="47" customFormat="1" hidden="1">
      <c r="A133" s="66"/>
      <c r="B133" s="66"/>
      <c r="C133" s="18"/>
      <c r="D133" s="43"/>
      <c r="E133" s="43"/>
      <c r="F133" s="43"/>
      <c r="G133" s="20">
        <f t="shared" si="320"/>
        <v>0</v>
      </c>
      <c r="H133" s="21">
        <f t="shared" si="321"/>
        <v>0</v>
      </c>
      <c r="I133" s="22">
        <v>0</v>
      </c>
      <c r="J133" s="23">
        <f t="shared" si="341"/>
        <v>0</v>
      </c>
      <c r="K133" s="23">
        <f t="shared" si="342"/>
        <v>0</v>
      </c>
      <c r="L133" s="23"/>
      <c r="M133" s="23">
        <f t="shared" si="343"/>
        <v>0</v>
      </c>
      <c r="N133" s="23">
        <v>0</v>
      </c>
      <c r="O133" s="23">
        <v>0</v>
      </c>
      <c r="P133" s="23">
        <v>0</v>
      </c>
      <c r="Q133" s="23">
        <f t="shared" si="308"/>
        <v>0</v>
      </c>
      <c r="R133" s="23">
        <f t="shared" si="338"/>
        <v>0</v>
      </c>
      <c r="S133" s="138">
        <v>0</v>
      </c>
      <c r="T133" s="23">
        <f t="shared" si="344"/>
        <v>0</v>
      </c>
      <c r="U133" s="23">
        <f t="shared" si="307"/>
        <v>0</v>
      </c>
      <c r="V133" s="23">
        <f t="shared" si="345"/>
        <v>0</v>
      </c>
      <c r="W133" s="25">
        <f t="shared" si="346"/>
        <v>0</v>
      </c>
      <c r="X133" s="26" t="e">
        <f t="shared" si="326"/>
        <v>#N/A</v>
      </c>
      <c r="Y133" s="26" t="e">
        <f t="shared" si="327"/>
        <v>#N/A</v>
      </c>
      <c r="Z133" s="27" t="e">
        <f t="shared" si="328"/>
        <v>#N/A</v>
      </c>
      <c r="AA133" s="28" t="e">
        <f t="shared" si="347"/>
        <v>#N/A</v>
      </c>
      <c r="AB133" s="28">
        <f t="shared" si="348"/>
        <v>0</v>
      </c>
      <c r="AC133" s="23">
        <f>+'[1]IMSS con incremento'!$X$24</f>
        <v>82.332158255342478</v>
      </c>
      <c r="AD133" s="28">
        <f>(I133*0.01)</f>
        <v>0</v>
      </c>
      <c r="AE133" s="29" t="e">
        <f t="shared" si="349"/>
        <v>#N/A</v>
      </c>
      <c r="AF133" s="30">
        <f t="shared" si="350"/>
        <v>0</v>
      </c>
      <c r="AG133" s="31">
        <f t="shared" si="354"/>
        <v>0</v>
      </c>
      <c r="AH133" s="32">
        <f t="shared" si="322"/>
        <v>2191.2000000000003</v>
      </c>
      <c r="AI133" s="33">
        <f t="shared" si="311"/>
        <v>-2191.2000000000003</v>
      </c>
      <c r="AJ133" s="33">
        <f t="shared" si="312"/>
        <v>-182.49994520547946</v>
      </c>
      <c r="AK133" s="33">
        <f t="shared" si="313"/>
        <v>-182.49994520547946</v>
      </c>
      <c r="AL133" s="34">
        <f t="shared" si="329"/>
        <v>0</v>
      </c>
      <c r="AM133" s="34">
        <f t="shared" si="330"/>
        <v>0</v>
      </c>
      <c r="AN133" s="35">
        <f t="shared" si="331"/>
        <v>0</v>
      </c>
      <c r="AO133" s="36">
        <f t="shared" si="314"/>
        <v>0</v>
      </c>
      <c r="AP133" s="37">
        <f t="shared" si="332"/>
        <v>0</v>
      </c>
      <c r="AQ133" s="36">
        <f t="shared" si="333"/>
        <v>0</v>
      </c>
      <c r="AR133" s="35">
        <f t="shared" si="334"/>
        <v>0</v>
      </c>
      <c r="AS133" s="38">
        <f t="shared" si="315"/>
        <v>0</v>
      </c>
      <c r="AT133" s="38">
        <f t="shared" si="316"/>
        <v>0</v>
      </c>
      <c r="AU133" s="39">
        <f t="shared" si="317"/>
        <v>0</v>
      </c>
      <c r="AV133" s="30">
        <f t="shared" si="318"/>
        <v>0</v>
      </c>
      <c r="AW133" s="45"/>
      <c r="AX133" s="26">
        <f t="shared" si="335"/>
        <v>7399.43</v>
      </c>
      <c r="AY133" s="26">
        <f t="shared" si="336"/>
        <v>594.21</v>
      </c>
      <c r="AZ133" s="27">
        <f t="shared" si="337"/>
        <v>0.16</v>
      </c>
      <c r="BA133" s="23">
        <v>8365.2000000000007</v>
      </c>
      <c r="BB133" s="28">
        <f t="shared" si="351"/>
        <v>748.73320000000012</v>
      </c>
      <c r="BC133" s="28">
        <f t="shared" si="352"/>
        <v>961.99800000000016</v>
      </c>
      <c r="BD133" s="23">
        <f>+'[1]IMSS Sin incremento'!$X$24</f>
        <v>64.169299879452069</v>
      </c>
      <c r="BE133" s="28">
        <f>(BA133*0.01)</f>
        <v>83.652000000000015</v>
      </c>
      <c r="BF133" s="29">
        <f t="shared" si="353"/>
        <v>6506.6475001205472</v>
      </c>
      <c r="BG133" s="41" t="e">
        <f t="shared" si="323"/>
        <v>#N/A</v>
      </c>
      <c r="BH133" s="288"/>
      <c r="BI133" s="323">
        <f>J133+L133+M133+T133+U133+V133+BH133+IMSS!AU130</f>
        <v>0</v>
      </c>
    </row>
    <row r="134" spans="1:61" s="47" customFormat="1" hidden="1">
      <c r="A134" s="66"/>
      <c r="B134" s="66"/>
      <c r="C134" s="18"/>
      <c r="D134" s="43"/>
      <c r="E134" s="43"/>
      <c r="F134" s="43"/>
      <c r="G134" s="20">
        <f t="shared" si="320"/>
        <v>0</v>
      </c>
      <c r="H134" s="21">
        <f t="shared" si="321"/>
        <v>0</v>
      </c>
      <c r="I134" s="22">
        <v>0</v>
      </c>
      <c r="J134" s="23">
        <f t="shared" si="341"/>
        <v>0</v>
      </c>
      <c r="K134" s="23">
        <f t="shared" si="342"/>
        <v>0</v>
      </c>
      <c r="L134" s="23"/>
      <c r="M134" s="23">
        <f t="shared" si="343"/>
        <v>0</v>
      </c>
      <c r="N134" s="24">
        <v>0</v>
      </c>
      <c r="O134" s="23">
        <v>0</v>
      </c>
      <c r="P134" s="23">
        <v>0</v>
      </c>
      <c r="Q134" s="23">
        <f t="shared" si="308"/>
        <v>0</v>
      </c>
      <c r="R134" s="23">
        <f t="shared" si="338"/>
        <v>0</v>
      </c>
      <c r="S134" s="23">
        <v>0</v>
      </c>
      <c r="T134" s="23">
        <f t="shared" si="344"/>
        <v>0</v>
      </c>
      <c r="U134" s="23">
        <f t="shared" si="307"/>
        <v>0</v>
      </c>
      <c r="V134" s="23">
        <f t="shared" si="345"/>
        <v>0</v>
      </c>
      <c r="W134" s="25">
        <f t="shared" si="346"/>
        <v>0</v>
      </c>
      <c r="X134" s="26" t="e">
        <f t="shared" si="326"/>
        <v>#N/A</v>
      </c>
      <c r="Y134" s="26" t="e">
        <f t="shared" si="327"/>
        <v>#N/A</v>
      </c>
      <c r="Z134" s="27" t="e">
        <f t="shared" si="328"/>
        <v>#N/A</v>
      </c>
      <c r="AA134" s="28" t="e">
        <f t="shared" si="347"/>
        <v>#N/A</v>
      </c>
      <c r="AB134" s="28">
        <f t="shared" si="348"/>
        <v>0</v>
      </c>
      <c r="AC134" s="23">
        <f>+'[1]IMSS con incremento'!$X$26</f>
        <v>113.35133520263011</v>
      </c>
      <c r="AD134" s="28"/>
      <c r="AE134" s="29" t="e">
        <f t="shared" si="349"/>
        <v>#N/A</v>
      </c>
      <c r="AF134" s="30">
        <f t="shared" si="350"/>
        <v>0</v>
      </c>
      <c r="AG134" s="31">
        <f t="shared" si="354"/>
        <v>0</v>
      </c>
      <c r="AH134" s="32">
        <f t="shared" si="322"/>
        <v>2191.2000000000003</v>
      </c>
      <c r="AI134" s="33">
        <f t="shared" si="311"/>
        <v>-2191.2000000000003</v>
      </c>
      <c r="AJ134" s="33">
        <f t="shared" si="312"/>
        <v>-182.49994520547946</v>
      </c>
      <c r="AK134" s="33">
        <f t="shared" si="313"/>
        <v>-182.49994520547946</v>
      </c>
      <c r="AL134" s="34">
        <f t="shared" si="329"/>
        <v>0</v>
      </c>
      <c r="AM134" s="34">
        <f t="shared" si="330"/>
        <v>0</v>
      </c>
      <c r="AN134" s="35">
        <f t="shared" si="331"/>
        <v>0</v>
      </c>
      <c r="AO134" s="36">
        <f t="shared" si="314"/>
        <v>0</v>
      </c>
      <c r="AP134" s="37">
        <f t="shared" si="332"/>
        <v>0</v>
      </c>
      <c r="AQ134" s="36">
        <f t="shared" si="333"/>
        <v>0</v>
      </c>
      <c r="AR134" s="35">
        <f t="shared" si="334"/>
        <v>0</v>
      </c>
      <c r="AS134" s="38">
        <f t="shared" si="315"/>
        <v>0</v>
      </c>
      <c r="AT134" s="38">
        <f t="shared" si="316"/>
        <v>0</v>
      </c>
      <c r="AU134" s="39">
        <f t="shared" si="317"/>
        <v>0</v>
      </c>
      <c r="AV134" s="30">
        <f t="shared" si="318"/>
        <v>0</v>
      </c>
      <c r="AW134" s="45"/>
      <c r="AX134" s="26">
        <f t="shared" si="335"/>
        <v>8601.51</v>
      </c>
      <c r="AY134" s="26">
        <f t="shared" si="336"/>
        <v>786.54</v>
      </c>
      <c r="AZ134" s="27">
        <f t="shared" si="337"/>
        <v>0.17920000000000003</v>
      </c>
      <c r="BA134" s="23">
        <v>9695.4</v>
      </c>
      <c r="BB134" s="28">
        <f t="shared" si="351"/>
        <v>982.56508799999983</v>
      </c>
      <c r="BC134" s="28">
        <f t="shared" si="352"/>
        <v>1114.971</v>
      </c>
      <c r="BD134" s="23">
        <f>+'[1]IMSS Sin incremento'!$X$26</f>
        <v>90.018614002191754</v>
      </c>
      <c r="BE134" s="28"/>
      <c r="BF134" s="29">
        <f t="shared" si="353"/>
        <v>7507.8452979978092</v>
      </c>
      <c r="BG134" s="41" t="e">
        <f t="shared" si="323"/>
        <v>#N/A</v>
      </c>
      <c r="BH134" s="288"/>
      <c r="BI134" s="323">
        <f>J134+L134+M134+T134+U134+V134+BH134+IMSS!AU131</f>
        <v>0</v>
      </c>
    </row>
    <row r="135" spans="1:61" s="47" customFormat="1" hidden="1">
      <c r="A135" s="66"/>
      <c r="B135" s="66"/>
      <c r="C135" s="18"/>
      <c r="D135" s="19"/>
      <c r="E135" s="19"/>
      <c r="F135" s="19"/>
      <c r="G135" s="20">
        <f>+I135/30</f>
        <v>0</v>
      </c>
      <c r="H135" s="21">
        <f>+G135*1.0452</f>
        <v>0</v>
      </c>
      <c r="I135" s="22">
        <v>0</v>
      </c>
      <c r="J135" s="23">
        <f>+I135*12</f>
        <v>0</v>
      </c>
      <c r="K135" s="23">
        <f>(I135/30*10)</f>
        <v>0</v>
      </c>
      <c r="L135" s="23"/>
      <c r="M135" s="23">
        <f>(I135/30*50)</f>
        <v>0</v>
      </c>
      <c r="N135" s="23">
        <v>0</v>
      </c>
      <c r="O135" s="23">
        <v>0</v>
      </c>
      <c r="P135" s="23">
        <v>0</v>
      </c>
      <c r="Q135" s="23">
        <f t="shared" si="308"/>
        <v>0</v>
      </c>
      <c r="R135" s="23">
        <f t="shared" si="338"/>
        <v>0</v>
      </c>
      <c r="S135" s="138">
        <v>0</v>
      </c>
      <c r="T135" s="23"/>
      <c r="U135" s="23">
        <f t="shared" si="307"/>
        <v>0</v>
      </c>
      <c r="V135" s="23"/>
      <c r="W135" s="25">
        <f>+J135+K135+M135+R135+Q135+T135+U135+V135+S135</f>
        <v>0</v>
      </c>
      <c r="X135" s="26" t="e">
        <f t="shared" si="326"/>
        <v>#N/A</v>
      </c>
      <c r="Y135" s="26" t="e">
        <f t="shared" si="327"/>
        <v>#N/A</v>
      </c>
      <c r="Z135" s="27" t="e">
        <f t="shared" si="328"/>
        <v>#N/A</v>
      </c>
      <c r="AA135" s="28" t="e">
        <f>(((I135-X135)*Z135)+Y135)</f>
        <v>#N/A</v>
      </c>
      <c r="AB135" s="28"/>
      <c r="AC135" s="44">
        <f>+'[1]IMSS con incremento'!$X$42</f>
        <v>103.62941895890411</v>
      </c>
      <c r="AD135" s="28">
        <f>(I135*0.01)</f>
        <v>0</v>
      </c>
      <c r="AE135" s="29" t="e">
        <f>+I135-AA135-AB135-AC135-AD135</f>
        <v>#N/A</v>
      </c>
      <c r="AF135" s="30">
        <f>+I135</f>
        <v>0</v>
      </c>
      <c r="AG135" s="31">
        <f>+M135</f>
        <v>0</v>
      </c>
      <c r="AH135" s="32">
        <f t="shared" si="322"/>
        <v>2191.2000000000003</v>
      </c>
      <c r="AI135" s="33">
        <f t="shared" si="311"/>
        <v>-2191.2000000000003</v>
      </c>
      <c r="AJ135" s="33">
        <f t="shared" si="312"/>
        <v>-182.49994520547946</v>
      </c>
      <c r="AK135" s="33">
        <f t="shared" si="313"/>
        <v>-182.49994520547946</v>
      </c>
      <c r="AL135" s="34">
        <f t="shared" si="329"/>
        <v>0</v>
      </c>
      <c r="AM135" s="34">
        <f t="shared" si="330"/>
        <v>0</v>
      </c>
      <c r="AN135" s="35">
        <f t="shared" si="331"/>
        <v>0</v>
      </c>
      <c r="AO135" s="36">
        <f t="shared" si="314"/>
        <v>0</v>
      </c>
      <c r="AP135" s="37">
        <f t="shared" si="332"/>
        <v>0</v>
      </c>
      <c r="AQ135" s="36">
        <f t="shared" si="333"/>
        <v>0</v>
      </c>
      <c r="AR135" s="35">
        <f t="shared" si="334"/>
        <v>0</v>
      </c>
      <c r="AS135" s="38">
        <f t="shared" si="315"/>
        <v>0</v>
      </c>
      <c r="AT135" s="38">
        <f t="shared" si="316"/>
        <v>0</v>
      </c>
      <c r="AU135" s="39">
        <f t="shared" si="317"/>
        <v>0</v>
      </c>
      <c r="AV135" s="30">
        <f t="shared" si="318"/>
        <v>0</v>
      </c>
      <c r="AW135" s="45"/>
      <c r="AX135" s="26">
        <f t="shared" si="335"/>
        <v>8601.51</v>
      </c>
      <c r="AY135" s="26">
        <f t="shared" si="336"/>
        <v>786.54</v>
      </c>
      <c r="AZ135" s="27">
        <f t="shared" si="337"/>
        <v>0.17920000000000003</v>
      </c>
      <c r="BA135" s="46">
        <v>10000</v>
      </c>
      <c r="BB135" s="28">
        <f>(((BA135-AX135)*AZ135)+AY135)</f>
        <v>1037.149408</v>
      </c>
      <c r="BC135" s="28"/>
      <c r="BD135" s="44">
        <f>+'[1]IMSS Sin incremento'!$X$42</f>
        <v>81.917017132420085</v>
      </c>
      <c r="BE135" s="28">
        <f>(BA135*0.01)</f>
        <v>100</v>
      </c>
      <c r="BF135" s="29">
        <f>+BA135-BB135-BC135-BD135-BE135</f>
        <v>8780.9335748675803</v>
      </c>
      <c r="BG135" s="41" t="e">
        <f>+AE135-BF135</f>
        <v>#N/A</v>
      </c>
      <c r="BH135" s="288">
        <f>+BA135/30</f>
        <v>333.33333333333331</v>
      </c>
      <c r="BI135" s="323">
        <f>J135+L135+M135+T135+U135+V135+BH135+IMSS!AU132</f>
        <v>333.33333333333331</v>
      </c>
    </row>
    <row r="136" spans="1:61" s="47" customFormat="1" hidden="1">
      <c r="A136" s="66"/>
      <c r="B136" s="66"/>
      <c r="C136" s="18"/>
      <c r="D136" s="19"/>
      <c r="E136" s="19"/>
      <c r="F136" s="19"/>
      <c r="G136" s="20">
        <f>+I136/30</f>
        <v>0</v>
      </c>
      <c r="H136" s="21">
        <f>+G136*1.0452</f>
        <v>0</v>
      </c>
      <c r="I136" s="22">
        <v>0</v>
      </c>
      <c r="J136" s="23">
        <f>+I136*12</f>
        <v>0</v>
      </c>
      <c r="K136" s="23">
        <f>(I136/30*10)</f>
        <v>0</v>
      </c>
      <c r="L136" s="23"/>
      <c r="M136" s="23">
        <f>(I136/30*50)</f>
        <v>0</v>
      </c>
      <c r="N136" s="24">
        <v>0</v>
      </c>
      <c r="O136" s="23">
        <v>0</v>
      </c>
      <c r="P136" s="23">
        <v>0</v>
      </c>
      <c r="Q136" s="23">
        <f t="shared" si="308"/>
        <v>0</v>
      </c>
      <c r="R136" s="23">
        <f t="shared" si="338"/>
        <v>0</v>
      </c>
      <c r="S136" s="23">
        <v>0</v>
      </c>
      <c r="T136" s="23"/>
      <c r="U136" s="23">
        <f t="shared" si="307"/>
        <v>0</v>
      </c>
      <c r="V136" s="23"/>
      <c r="W136" s="25">
        <f>+J136+K136+M136+R136+Q136+T136+U136+V136+S136</f>
        <v>0</v>
      </c>
      <c r="X136" s="26" t="e">
        <f t="shared" si="326"/>
        <v>#N/A</v>
      </c>
      <c r="Y136" s="26" t="e">
        <f t="shared" si="327"/>
        <v>#N/A</v>
      </c>
      <c r="Z136" s="27" t="e">
        <f t="shared" si="328"/>
        <v>#N/A</v>
      </c>
      <c r="AA136" s="28" t="e">
        <f>(((I136-X136)*Z136)+Y136)</f>
        <v>#N/A</v>
      </c>
      <c r="AB136" s="28"/>
      <c r="AC136" s="44">
        <f>+'[1]IMSS con incremento'!$X$39</f>
        <v>58.033375123287669</v>
      </c>
      <c r="AD136" s="28">
        <f>(I136*0.01)</f>
        <v>0</v>
      </c>
      <c r="AE136" s="29" t="e">
        <f>+I136-AA136-AB136-AC136-AD136</f>
        <v>#N/A</v>
      </c>
      <c r="AF136" s="30">
        <f>+I136</f>
        <v>0</v>
      </c>
      <c r="AG136" s="31">
        <f>+M136</f>
        <v>0</v>
      </c>
      <c r="AH136" s="32">
        <f t="shared" si="322"/>
        <v>2191.2000000000003</v>
      </c>
      <c r="AI136" s="33">
        <f t="shared" si="311"/>
        <v>-2191.2000000000003</v>
      </c>
      <c r="AJ136" s="33">
        <f t="shared" si="312"/>
        <v>-182.49994520547946</v>
      </c>
      <c r="AK136" s="33">
        <f t="shared" si="313"/>
        <v>-182.49994520547946</v>
      </c>
      <c r="AL136" s="34">
        <f t="shared" si="329"/>
        <v>0</v>
      </c>
      <c r="AM136" s="34">
        <f t="shared" si="330"/>
        <v>0</v>
      </c>
      <c r="AN136" s="35">
        <f t="shared" si="331"/>
        <v>0</v>
      </c>
      <c r="AO136" s="36">
        <f t="shared" si="314"/>
        <v>0</v>
      </c>
      <c r="AP136" s="37">
        <f t="shared" si="332"/>
        <v>0</v>
      </c>
      <c r="AQ136" s="36">
        <f t="shared" si="333"/>
        <v>0</v>
      </c>
      <c r="AR136" s="35">
        <f t="shared" si="334"/>
        <v>0</v>
      </c>
      <c r="AS136" s="38">
        <f t="shared" si="315"/>
        <v>0</v>
      </c>
      <c r="AT136" s="38">
        <f t="shared" si="316"/>
        <v>0</v>
      </c>
      <c r="AU136" s="39">
        <f t="shared" si="317"/>
        <v>0</v>
      </c>
      <c r="AV136" s="30">
        <f t="shared" si="318"/>
        <v>0</v>
      </c>
      <c r="AW136" s="45"/>
      <c r="AX136" s="26">
        <f t="shared" si="335"/>
        <v>4210.42</v>
      </c>
      <c r="AY136" s="26">
        <f t="shared" si="336"/>
        <v>247.24</v>
      </c>
      <c r="AZ136" s="27">
        <f t="shared" si="337"/>
        <v>0.10880000000000001</v>
      </c>
      <c r="BA136" s="46">
        <v>6500</v>
      </c>
      <c r="BB136" s="28">
        <f>(((BA136-AX136)*AZ136)+AY136)</f>
        <v>496.34630400000003</v>
      </c>
      <c r="BC136" s="28"/>
      <c r="BD136" s="44">
        <f>+'[1]IMSS Sin incremento'!$X$39</f>
        <v>43.920313936073057</v>
      </c>
      <c r="BE136" s="28">
        <f>(BA136*0.01)</f>
        <v>65</v>
      </c>
      <c r="BF136" s="29">
        <f>+BA136-BB136-BC136-BD136-BE136</f>
        <v>5894.7333820639269</v>
      </c>
      <c r="BG136" s="41" t="e">
        <f>+AE136-BF136</f>
        <v>#N/A</v>
      </c>
      <c r="BH136" s="288">
        <f>+BA136/30</f>
        <v>216.66666666666666</v>
      </c>
      <c r="BI136" s="323">
        <f>J136+L136+M136+T136+U136+V136+BH136+IMSS!AU133</f>
        <v>216.66666666666666</v>
      </c>
    </row>
    <row r="137" spans="1:61" s="47" customFormat="1" hidden="1">
      <c r="A137" s="66"/>
      <c r="B137" s="66"/>
      <c r="C137" s="18"/>
      <c r="D137" s="19"/>
      <c r="E137" s="19"/>
      <c r="F137" s="19"/>
      <c r="G137" s="20">
        <f>+I137/30</f>
        <v>0</v>
      </c>
      <c r="H137" s="21">
        <f>+G137*1.0452</f>
        <v>0</v>
      </c>
      <c r="I137" s="22">
        <v>0</v>
      </c>
      <c r="J137" s="23">
        <f>+I137*12</f>
        <v>0</v>
      </c>
      <c r="K137" s="23">
        <f>(I137/30*10)</f>
        <v>0</v>
      </c>
      <c r="L137" s="23"/>
      <c r="M137" s="23">
        <f>(I137/30*50)</f>
        <v>0</v>
      </c>
      <c r="N137" s="23">
        <v>0</v>
      </c>
      <c r="O137" s="23">
        <v>0</v>
      </c>
      <c r="P137" s="23">
        <v>0</v>
      </c>
      <c r="Q137" s="23">
        <f t="shared" si="308"/>
        <v>0</v>
      </c>
      <c r="R137" s="23">
        <f t="shared" si="338"/>
        <v>0</v>
      </c>
      <c r="S137" s="138">
        <v>0</v>
      </c>
      <c r="T137" s="23"/>
      <c r="U137" s="23">
        <f t="shared" si="307"/>
        <v>0</v>
      </c>
      <c r="V137" s="23"/>
      <c r="W137" s="25">
        <f>+J137+K137+M137+R137+Q137+T137+U137+V137+S137</f>
        <v>0</v>
      </c>
      <c r="X137" s="26" t="e">
        <f t="shared" si="326"/>
        <v>#N/A</v>
      </c>
      <c r="Y137" s="26" t="e">
        <f t="shared" si="327"/>
        <v>#N/A</v>
      </c>
      <c r="Z137" s="27" t="e">
        <f t="shared" si="328"/>
        <v>#N/A</v>
      </c>
      <c r="AA137" s="28" t="e">
        <f>(((I137-X137)*Z137)+Y137)</f>
        <v>#N/A</v>
      </c>
      <c r="AB137" s="28"/>
      <c r="AC137" s="44">
        <f>+'[1]IMSS con incremento'!$X$37</f>
        <v>61.941607452054789</v>
      </c>
      <c r="AD137" s="28">
        <f>(I137*0.01)</f>
        <v>0</v>
      </c>
      <c r="AE137" s="29" t="e">
        <f>+I137-AA137-AB137-AC137-AD137</f>
        <v>#N/A</v>
      </c>
      <c r="AF137" s="30">
        <f>+I137</f>
        <v>0</v>
      </c>
      <c r="AG137" s="31">
        <f>+M137</f>
        <v>0</v>
      </c>
      <c r="AH137" s="32">
        <f t="shared" si="322"/>
        <v>2191.2000000000003</v>
      </c>
      <c r="AI137" s="33">
        <f t="shared" si="311"/>
        <v>-2191.2000000000003</v>
      </c>
      <c r="AJ137" s="33">
        <f t="shared" si="312"/>
        <v>-182.49994520547946</v>
      </c>
      <c r="AK137" s="33">
        <f t="shared" si="313"/>
        <v>-182.49994520547946</v>
      </c>
      <c r="AL137" s="34">
        <f t="shared" si="329"/>
        <v>0</v>
      </c>
      <c r="AM137" s="34">
        <f t="shared" si="330"/>
        <v>0</v>
      </c>
      <c r="AN137" s="35">
        <f t="shared" si="331"/>
        <v>0</v>
      </c>
      <c r="AO137" s="36">
        <f t="shared" si="314"/>
        <v>0</v>
      </c>
      <c r="AP137" s="37">
        <f t="shared" si="332"/>
        <v>0</v>
      </c>
      <c r="AQ137" s="36">
        <f t="shared" si="333"/>
        <v>0</v>
      </c>
      <c r="AR137" s="35">
        <f t="shared" si="334"/>
        <v>0</v>
      </c>
      <c r="AS137" s="38">
        <f t="shared" si="315"/>
        <v>0</v>
      </c>
      <c r="AT137" s="38">
        <f t="shared" si="316"/>
        <v>0</v>
      </c>
      <c r="AU137" s="39">
        <f t="shared" si="317"/>
        <v>0</v>
      </c>
      <c r="AV137" s="30">
        <f t="shared" si="318"/>
        <v>0</v>
      </c>
      <c r="AW137" s="45"/>
      <c r="AX137" s="26">
        <f t="shared" si="335"/>
        <v>4210.42</v>
      </c>
      <c r="AY137" s="26">
        <f t="shared" si="336"/>
        <v>247.24</v>
      </c>
      <c r="AZ137" s="27">
        <f t="shared" si="337"/>
        <v>0.10880000000000001</v>
      </c>
      <c r="BA137" s="46">
        <v>6800</v>
      </c>
      <c r="BB137" s="28">
        <f>(((BA137-AX137)*AZ137)+AY137)</f>
        <v>528.98630400000002</v>
      </c>
      <c r="BC137" s="28"/>
      <c r="BD137" s="44">
        <f>+'[1]IMSS Sin incremento'!$X$37</f>
        <v>47.177174210045671</v>
      </c>
      <c r="BE137" s="28">
        <f>(BA137*0.01)</f>
        <v>68</v>
      </c>
      <c r="BF137" s="29">
        <f>+BA137-BB137-BC137-BD137-BE137</f>
        <v>6155.8365217899545</v>
      </c>
      <c r="BG137" s="41" t="e">
        <f>+AE137-BF137</f>
        <v>#N/A</v>
      </c>
      <c r="BH137" s="288">
        <f>+BA137/30</f>
        <v>226.66666666666666</v>
      </c>
      <c r="BI137" s="323">
        <f>J137+L137+M137+T137+U137+V137+BH137+IMSS!AU134</f>
        <v>226.66666666666666</v>
      </c>
    </row>
    <row r="138" spans="1:61" s="47" customFormat="1" hidden="1">
      <c r="A138" s="66"/>
      <c r="B138" s="66"/>
      <c r="C138" s="18"/>
      <c r="D138" s="19"/>
      <c r="E138" s="19"/>
      <c r="F138" s="19"/>
      <c r="G138" s="20">
        <f>+I138/30</f>
        <v>0</v>
      </c>
      <c r="H138" s="21">
        <f>+G138*1.0452</f>
        <v>0</v>
      </c>
      <c r="I138" s="22">
        <v>0</v>
      </c>
      <c r="J138" s="23">
        <f>+I138*12</f>
        <v>0</v>
      </c>
      <c r="K138" s="23">
        <f>(I138/30*10)</f>
        <v>0</v>
      </c>
      <c r="L138" s="23"/>
      <c r="M138" s="23">
        <f>(I138/30*50)</f>
        <v>0</v>
      </c>
      <c r="N138" s="24">
        <v>0</v>
      </c>
      <c r="O138" s="23">
        <v>0</v>
      </c>
      <c r="P138" s="23">
        <v>0</v>
      </c>
      <c r="Q138" s="23">
        <f t="shared" si="308"/>
        <v>0</v>
      </c>
      <c r="R138" s="23">
        <f t="shared" si="338"/>
        <v>0</v>
      </c>
      <c r="S138" s="23">
        <v>0</v>
      </c>
      <c r="T138" s="23"/>
      <c r="U138" s="23">
        <f t="shared" si="307"/>
        <v>0</v>
      </c>
      <c r="V138" s="23"/>
      <c r="W138" s="25">
        <f>+J138+K138+M138+R138+Q138+T138+U138+V138+S138</f>
        <v>0</v>
      </c>
      <c r="X138" s="26" t="e">
        <f t="shared" si="326"/>
        <v>#N/A</v>
      </c>
      <c r="Y138" s="26" t="e">
        <f t="shared" si="327"/>
        <v>#N/A</v>
      </c>
      <c r="Z138" s="27" t="e">
        <f t="shared" si="328"/>
        <v>#N/A</v>
      </c>
      <c r="AA138" s="28" t="e">
        <f>(((I138-X138)*Z138)+Y138)</f>
        <v>#N/A</v>
      </c>
      <c r="AB138" s="28"/>
      <c r="AC138" s="44">
        <f>+'[1]IMSS con incremento'!$X$37</f>
        <v>61.941607452054789</v>
      </c>
      <c r="AD138" s="28">
        <f>(I138*0.01)</f>
        <v>0</v>
      </c>
      <c r="AE138" s="29" t="e">
        <f>+I138-AA138-AB138-AC138-AD138</f>
        <v>#N/A</v>
      </c>
      <c r="AF138" s="30">
        <f>+I138</f>
        <v>0</v>
      </c>
      <c r="AG138" s="31">
        <f>+M138</f>
        <v>0</v>
      </c>
      <c r="AH138" s="32">
        <f t="shared" si="322"/>
        <v>2191.2000000000003</v>
      </c>
      <c r="AI138" s="33">
        <f t="shared" si="311"/>
        <v>-2191.2000000000003</v>
      </c>
      <c r="AJ138" s="33">
        <f t="shared" si="312"/>
        <v>-182.49994520547946</v>
      </c>
      <c r="AK138" s="33">
        <f t="shared" si="313"/>
        <v>-182.49994520547946</v>
      </c>
      <c r="AL138" s="34">
        <f t="shared" si="329"/>
        <v>0</v>
      </c>
      <c r="AM138" s="34">
        <f t="shared" si="330"/>
        <v>0</v>
      </c>
      <c r="AN138" s="35">
        <f t="shared" si="331"/>
        <v>0</v>
      </c>
      <c r="AO138" s="36">
        <f t="shared" si="314"/>
        <v>0</v>
      </c>
      <c r="AP138" s="37">
        <f t="shared" si="332"/>
        <v>0</v>
      </c>
      <c r="AQ138" s="36">
        <f t="shared" si="333"/>
        <v>0</v>
      </c>
      <c r="AR138" s="35">
        <f t="shared" si="334"/>
        <v>0</v>
      </c>
      <c r="AS138" s="38">
        <f t="shared" si="315"/>
        <v>0</v>
      </c>
      <c r="AT138" s="38">
        <f t="shared" si="316"/>
        <v>0</v>
      </c>
      <c r="AU138" s="39">
        <f t="shared" si="317"/>
        <v>0</v>
      </c>
      <c r="AV138" s="30">
        <f t="shared" si="318"/>
        <v>0</v>
      </c>
      <c r="AW138" s="45"/>
      <c r="AX138" s="26">
        <f t="shared" si="335"/>
        <v>4210.42</v>
      </c>
      <c r="AY138" s="26">
        <f t="shared" si="336"/>
        <v>247.24</v>
      </c>
      <c r="AZ138" s="27">
        <f t="shared" si="337"/>
        <v>0.10880000000000001</v>
      </c>
      <c r="BA138" s="46">
        <v>6800</v>
      </c>
      <c r="BB138" s="28">
        <f>(((BA138-AX138)*AZ138)+AY138)</f>
        <v>528.98630400000002</v>
      </c>
      <c r="BC138" s="28"/>
      <c r="BD138" s="44">
        <f>+'[1]IMSS Sin incremento'!$X$37</f>
        <v>47.177174210045671</v>
      </c>
      <c r="BE138" s="28">
        <f>(BA138*0.01)</f>
        <v>68</v>
      </c>
      <c r="BF138" s="29">
        <f>+BA138-BB138-BC138-BD138-BE138</f>
        <v>6155.8365217899545</v>
      </c>
      <c r="BG138" s="41" t="e">
        <f>+AE138-BF138</f>
        <v>#N/A</v>
      </c>
      <c r="BH138" s="288">
        <f>+BA138/30</f>
        <v>226.66666666666666</v>
      </c>
      <c r="BI138" s="323">
        <f>J138+L138+M138+T138+U138+V138+BH138+IMSS!AU135</f>
        <v>226.66666666666666</v>
      </c>
    </row>
    <row r="139" spans="1:61" s="47" customFormat="1" hidden="1">
      <c r="A139" s="67"/>
      <c r="B139" s="67"/>
      <c r="C139" s="18"/>
      <c r="D139" s="43"/>
      <c r="E139" s="43"/>
      <c r="F139" s="43"/>
      <c r="G139" s="20">
        <f t="shared" si="320"/>
        <v>0</v>
      </c>
      <c r="H139" s="21">
        <f t="shared" si="321"/>
        <v>0</v>
      </c>
      <c r="I139" s="22">
        <v>0</v>
      </c>
      <c r="J139" s="23">
        <f t="shared" si="341"/>
        <v>0</v>
      </c>
      <c r="K139" s="23">
        <f t="shared" si="342"/>
        <v>0</v>
      </c>
      <c r="L139" s="23"/>
      <c r="M139" s="23">
        <f t="shared" si="343"/>
        <v>0</v>
      </c>
      <c r="N139" s="23">
        <v>0</v>
      </c>
      <c r="O139" s="23">
        <v>0</v>
      </c>
      <c r="P139" s="23">
        <v>0</v>
      </c>
      <c r="Q139" s="23">
        <f t="shared" si="308"/>
        <v>0</v>
      </c>
      <c r="R139" s="23">
        <f t="shared" si="338"/>
        <v>0</v>
      </c>
      <c r="S139" s="138">
        <v>0</v>
      </c>
      <c r="T139" s="23">
        <f t="shared" si="344"/>
        <v>0</v>
      </c>
      <c r="U139" s="23">
        <f t="shared" si="307"/>
        <v>0</v>
      </c>
      <c r="V139" s="23">
        <f t="shared" si="345"/>
        <v>0</v>
      </c>
      <c r="W139" s="25">
        <f t="shared" si="346"/>
        <v>0</v>
      </c>
      <c r="X139" s="26" t="e">
        <f t="shared" si="326"/>
        <v>#N/A</v>
      </c>
      <c r="Y139" s="26" t="e">
        <f t="shared" si="327"/>
        <v>#N/A</v>
      </c>
      <c r="Z139" s="27" t="e">
        <f t="shared" si="328"/>
        <v>#N/A</v>
      </c>
      <c r="AA139" s="28" t="e">
        <f t="shared" si="347"/>
        <v>#N/A</v>
      </c>
      <c r="AB139" s="28">
        <f t="shared" si="348"/>
        <v>0</v>
      </c>
      <c r="AC139" s="23">
        <f>+'[1]IMSS con incremento'!$X$26</f>
        <v>113.35133520263011</v>
      </c>
      <c r="AD139" s="28"/>
      <c r="AE139" s="29" t="e">
        <f t="shared" si="349"/>
        <v>#N/A</v>
      </c>
      <c r="AF139" s="30">
        <f t="shared" si="350"/>
        <v>0</v>
      </c>
      <c r="AG139" s="31">
        <f t="shared" si="354"/>
        <v>0</v>
      </c>
      <c r="AH139" s="32">
        <f t="shared" si="322"/>
        <v>2191.2000000000003</v>
      </c>
      <c r="AI139" s="33">
        <f t="shared" si="311"/>
        <v>-2191.2000000000003</v>
      </c>
      <c r="AJ139" s="33">
        <f t="shared" si="312"/>
        <v>-182.49994520547946</v>
      </c>
      <c r="AK139" s="33">
        <f t="shared" si="313"/>
        <v>-182.49994520547946</v>
      </c>
      <c r="AL139" s="34">
        <f t="shared" si="329"/>
        <v>0</v>
      </c>
      <c r="AM139" s="34">
        <f t="shared" si="330"/>
        <v>0</v>
      </c>
      <c r="AN139" s="35">
        <f t="shared" si="331"/>
        <v>0</v>
      </c>
      <c r="AO139" s="36">
        <f t="shared" si="314"/>
        <v>0</v>
      </c>
      <c r="AP139" s="37">
        <f t="shared" si="332"/>
        <v>0</v>
      </c>
      <c r="AQ139" s="36">
        <f t="shared" si="333"/>
        <v>0</v>
      </c>
      <c r="AR139" s="35">
        <f t="shared" si="334"/>
        <v>0</v>
      </c>
      <c r="AS139" s="38">
        <f t="shared" si="315"/>
        <v>0</v>
      </c>
      <c r="AT139" s="38">
        <f t="shared" si="316"/>
        <v>0</v>
      </c>
      <c r="AU139" s="39">
        <f t="shared" si="317"/>
        <v>0</v>
      </c>
      <c r="AV139" s="30">
        <f t="shared" si="318"/>
        <v>0</v>
      </c>
      <c r="AW139" s="45"/>
      <c r="AX139" s="26">
        <f t="shared" si="335"/>
        <v>8601.51</v>
      </c>
      <c r="AY139" s="26">
        <f t="shared" si="336"/>
        <v>786.54</v>
      </c>
      <c r="AZ139" s="27">
        <f t="shared" si="337"/>
        <v>0.17920000000000003</v>
      </c>
      <c r="BA139" s="23">
        <v>9695.4</v>
      </c>
      <c r="BB139" s="28">
        <f t="shared" si="351"/>
        <v>982.56508799999983</v>
      </c>
      <c r="BC139" s="28">
        <f t="shared" si="352"/>
        <v>1114.971</v>
      </c>
      <c r="BD139" s="23">
        <f>+'[1]IMSS Sin incremento'!$X$26</f>
        <v>90.018614002191754</v>
      </c>
      <c r="BE139" s="28"/>
      <c r="BF139" s="29">
        <f t="shared" si="353"/>
        <v>7507.8452979978092</v>
      </c>
      <c r="BG139" s="41" t="e">
        <f t="shared" si="323"/>
        <v>#N/A</v>
      </c>
      <c r="BH139" s="288"/>
      <c r="BI139" s="323">
        <f>J139+L139+M139+T139+U139+V139+BH139+IMSS!AU136</f>
        <v>0</v>
      </c>
    </row>
    <row r="140" spans="1:61" s="47" customFormat="1" hidden="1">
      <c r="A140" s="67"/>
      <c r="B140" s="67"/>
      <c r="C140" s="18"/>
      <c r="D140" s="19"/>
      <c r="E140" s="19"/>
      <c r="F140" s="19"/>
      <c r="G140" s="20">
        <f t="shared" si="320"/>
        <v>0</v>
      </c>
      <c r="H140" s="21">
        <f t="shared" si="321"/>
        <v>0</v>
      </c>
      <c r="I140" s="22">
        <v>0</v>
      </c>
      <c r="J140" s="23">
        <f t="shared" si="341"/>
        <v>0</v>
      </c>
      <c r="K140" s="23">
        <f t="shared" si="342"/>
        <v>0</v>
      </c>
      <c r="L140" s="23"/>
      <c r="M140" s="23">
        <f t="shared" si="343"/>
        <v>0</v>
      </c>
      <c r="N140" s="24">
        <v>0</v>
      </c>
      <c r="O140" s="23">
        <v>0</v>
      </c>
      <c r="P140" s="23">
        <v>0</v>
      </c>
      <c r="Q140" s="23">
        <f t="shared" si="308"/>
        <v>0</v>
      </c>
      <c r="R140" s="23">
        <f t="shared" si="338"/>
        <v>0</v>
      </c>
      <c r="S140" s="23">
        <v>0</v>
      </c>
      <c r="T140" s="23">
        <f t="shared" si="344"/>
        <v>0</v>
      </c>
      <c r="U140" s="23">
        <f t="shared" si="307"/>
        <v>0</v>
      </c>
      <c r="V140" s="23">
        <f t="shared" si="345"/>
        <v>0</v>
      </c>
      <c r="W140" s="25">
        <f t="shared" si="346"/>
        <v>0</v>
      </c>
      <c r="X140" s="26" t="e">
        <f t="shared" si="326"/>
        <v>#N/A</v>
      </c>
      <c r="Y140" s="26" t="e">
        <f t="shared" si="327"/>
        <v>#N/A</v>
      </c>
      <c r="Z140" s="27" t="e">
        <f t="shared" si="328"/>
        <v>#N/A</v>
      </c>
      <c r="AA140" s="28" t="e">
        <f t="shared" si="347"/>
        <v>#N/A</v>
      </c>
      <c r="AB140" s="28">
        <f t="shared" si="348"/>
        <v>0</v>
      </c>
      <c r="AC140" s="23">
        <f>+'[1]IMSS con incremento'!$X$10</f>
        <v>225.98705396383559</v>
      </c>
      <c r="AD140" s="28"/>
      <c r="AE140" s="29" t="e">
        <f t="shared" si="349"/>
        <v>#N/A</v>
      </c>
      <c r="AF140" s="30">
        <f t="shared" si="350"/>
        <v>0</v>
      </c>
      <c r="AG140" s="31">
        <f t="shared" si="354"/>
        <v>0</v>
      </c>
      <c r="AH140" s="32">
        <f t="shared" si="322"/>
        <v>2191.2000000000003</v>
      </c>
      <c r="AI140" s="33">
        <f t="shared" si="311"/>
        <v>-2191.2000000000003</v>
      </c>
      <c r="AJ140" s="33">
        <f t="shared" si="312"/>
        <v>-182.49994520547946</v>
      </c>
      <c r="AK140" s="33">
        <f t="shared" si="313"/>
        <v>-182.49994520547946</v>
      </c>
      <c r="AL140" s="34">
        <f t="shared" si="329"/>
        <v>0</v>
      </c>
      <c r="AM140" s="34">
        <f t="shared" si="330"/>
        <v>0</v>
      </c>
      <c r="AN140" s="35">
        <f t="shared" si="331"/>
        <v>0</v>
      </c>
      <c r="AO140" s="36">
        <f t="shared" si="314"/>
        <v>0</v>
      </c>
      <c r="AP140" s="37">
        <f t="shared" si="332"/>
        <v>0</v>
      </c>
      <c r="AQ140" s="36">
        <f t="shared" si="333"/>
        <v>0</v>
      </c>
      <c r="AR140" s="35">
        <f t="shared" si="334"/>
        <v>0</v>
      </c>
      <c r="AS140" s="38">
        <f t="shared" si="315"/>
        <v>0</v>
      </c>
      <c r="AT140" s="38">
        <f t="shared" si="316"/>
        <v>0</v>
      </c>
      <c r="AU140" s="39">
        <f t="shared" si="317"/>
        <v>0</v>
      </c>
      <c r="AV140" s="30">
        <f t="shared" si="318"/>
        <v>0</v>
      </c>
      <c r="AW140" s="45"/>
      <c r="AX140" s="26">
        <f t="shared" si="335"/>
        <v>10298.36</v>
      </c>
      <c r="AY140" s="26">
        <f t="shared" si="336"/>
        <v>1090.6099999999999</v>
      </c>
      <c r="AZ140" s="27">
        <f t="shared" si="337"/>
        <v>0.21359999999999998</v>
      </c>
      <c r="BA140" s="23">
        <v>19392.3</v>
      </c>
      <c r="BB140" s="28">
        <f t="shared" si="351"/>
        <v>3033.0755839999993</v>
      </c>
      <c r="BC140" s="28">
        <f t="shared" si="352"/>
        <v>2230.1145000000001</v>
      </c>
      <c r="BD140" s="23">
        <f>+'[1]IMSS Sin incremento'!$X$10</f>
        <v>183.88171296986303</v>
      </c>
      <c r="BE140" s="28"/>
      <c r="BF140" s="29">
        <f t="shared" si="353"/>
        <v>13945.228203030138</v>
      </c>
      <c r="BG140" s="41" t="e">
        <f t="shared" si="323"/>
        <v>#N/A</v>
      </c>
      <c r="BH140" s="288"/>
      <c r="BI140" s="323">
        <f>J140+L140+M140+T140+U140+V140+BH140+IMSS!AU137</f>
        <v>0</v>
      </c>
    </row>
    <row r="141" spans="1:61" s="47" customFormat="1" hidden="1">
      <c r="A141" s="67"/>
      <c r="B141" s="67"/>
      <c r="C141" s="18"/>
      <c r="D141" s="43"/>
      <c r="E141" s="43"/>
      <c r="F141" s="43"/>
      <c r="G141" s="20">
        <f t="shared" si="320"/>
        <v>0</v>
      </c>
      <c r="H141" s="21">
        <f t="shared" si="321"/>
        <v>0</v>
      </c>
      <c r="I141" s="22">
        <v>0</v>
      </c>
      <c r="J141" s="23">
        <f t="shared" si="341"/>
        <v>0</v>
      </c>
      <c r="K141" s="23">
        <f t="shared" si="342"/>
        <v>0</v>
      </c>
      <c r="L141" s="23"/>
      <c r="M141" s="23">
        <f t="shared" si="343"/>
        <v>0</v>
      </c>
      <c r="N141" s="23">
        <v>0</v>
      </c>
      <c r="O141" s="23">
        <v>0</v>
      </c>
      <c r="P141" s="23">
        <v>0</v>
      </c>
      <c r="Q141" s="23">
        <f t="shared" si="308"/>
        <v>0</v>
      </c>
      <c r="R141" s="23">
        <f t="shared" si="338"/>
        <v>0</v>
      </c>
      <c r="S141" s="138">
        <v>0</v>
      </c>
      <c r="T141" s="23">
        <f t="shared" si="344"/>
        <v>0</v>
      </c>
      <c r="U141" s="23">
        <f t="shared" si="307"/>
        <v>0</v>
      </c>
      <c r="V141" s="23">
        <f t="shared" si="345"/>
        <v>0</v>
      </c>
      <c r="W141" s="25">
        <f t="shared" si="346"/>
        <v>0</v>
      </c>
      <c r="X141" s="26" t="e">
        <f t="shared" si="326"/>
        <v>#N/A</v>
      </c>
      <c r="Y141" s="26" t="e">
        <f t="shared" si="327"/>
        <v>#N/A</v>
      </c>
      <c r="Z141" s="27" t="e">
        <f t="shared" si="328"/>
        <v>#N/A</v>
      </c>
      <c r="AA141" s="28" t="e">
        <f t="shared" si="347"/>
        <v>#N/A</v>
      </c>
      <c r="AB141" s="28">
        <f t="shared" si="348"/>
        <v>0</v>
      </c>
      <c r="AC141" s="23">
        <f>+'[1]IMSS con incremento'!$X$26</f>
        <v>113.35133520263011</v>
      </c>
      <c r="AD141" s="28"/>
      <c r="AE141" s="29" t="e">
        <f t="shared" si="349"/>
        <v>#N/A</v>
      </c>
      <c r="AF141" s="30">
        <f t="shared" si="350"/>
        <v>0</v>
      </c>
      <c r="AG141" s="31">
        <f t="shared" si="354"/>
        <v>0</v>
      </c>
      <c r="AH141" s="32">
        <f t="shared" si="322"/>
        <v>2191.2000000000003</v>
      </c>
      <c r="AI141" s="33">
        <f t="shared" si="311"/>
        <v>-2191.2000000000003</v>
      </c>
      <c r="AJ141" s="33">
        <f t="shared" si="312"/>
        <v>-182.49994520547946</v>
      </c>
      <c r="AK141" s="33">
        <f t="shared" si="313"/>
        <v>-182.49994520547946</v>
      </c>
      <c r="AL141" s="34">
        <f t="shared" si="329"/>
        <v>0</v>
      </c>
      <c r="AM141" s="34">
        <f t="shared" si="330"/>
        <v>0</v>
      </c>
      <c r="AN141" s="35">
        <f t="shared" si="331"/>
        <v>0</v>
      </c>
      <c r="AO141" s="36">
        <f t="shared" si="314"/>
        <v>0</v>
      </c>
      <c r="AP141" s="37">
        <f t="shared" si="332"/>
        <v>0</v>
      </c>
      <c r="AQ141" s="36">
        <f t="shared" si="333"/>
        <v>0</v>
      </c>
      <c r="AR141" s="35">
        <f t="shared" si="334"/>
        <v>0</v>
      </c>
      <c r="AS141" s="38">
        <f t="shared" si="315"/>
        <v>0</v>
      </c>
      <c r="AT141" s="38">
        <f t="shared" si="316"/>
        <v>0</v>
      </c>
      <c r="AU141" s="39">
        <f t="shared" si="317"/>
        <v>0</v>
      </c>
      <c r="AV141" s="30">
        <f t="shared" si="318"/>
        <v>0</v>
      </c>
      <c r="AW141" s="45"/>
      <c r="AX141" s="26">
        <f t="shared" si="335"/>
        <v>8601.51</v>
      </c>
      <c r="AY141" s="26">
        <f t="shared" si="336"/>
        <v>786.54</v>
      </c>
      <c r="AZ141" s="27">
        <f t="shared" si="337"/>
        <v>0.17920000000000003</v>
      </c>
      <c r="BA141" s="23">
        <v>9695.4</v>
      </c>
      <c r="BB141" s="28">
        <f t="shared" si="351"/>
        <v>982.56508799999983</v>
      </c>
      <c r="BC141" s="28">
        <f t="shared" si="352"/>
        <v>1114.971</v>
      </c>
      <c r="BD141" s="23">
        <f>+'[1]IMSS Sin incremento'!$X$26</f>
        <v>90.018614002191754</v>
      </c>
      <c r="BE141" s="28"/>
      <c r="BF141" s="29">
        <f t="shared" si="353"/>
        <v>7507.8452979978092</v>
      </c>
      <c r="BG141" s="41" t="e">
        <f t="shared" si="323"/>
        <v>#N/A</v>
      </c>
      <c r="BH141" s="288"/>
      <c r="BI141" s="323">
        <f>J141+L141+M141+T141+U141+V141+BH141+IMSS!AU138</f>
        <v>0</v>
      </c>
    </row>
    <row r="142" spans="1:61" s="47" customFormat="1" hidden="1">
      <c r="A142" s="67"/>
      <c r="B142" s="67"/>
      <c r="C142" s="18"/>
      <c r="D142" s="43"/>
      <c r="E142" s="43"/>
      <c r="F142" s="43"/>
      <c r="G142" s="20">
        <f t="shared" si="320"/>
        <v>0</v>
      </c>
      <c r="H142" s="21">
        <f t="shared" si="321"/>
        <v>0</v>
      </c>
      <c r="I142" s="22">
        <v>0</v>
      </c>
      <c r="J142" s="23">
        <f t="shared" si="341"/>
        <v>0</v>
      </c>
      <c r="K142" s="23">
        <f t="shared" si="342"/>
        <v>0</v>
      </c>
      <c r="L142" s="23"/>
      <c r="M142" s="23">
        <f t="shared" si="343"/>
        <v>0</v>
      </c>
      <c r="N142" s="24">
        <v>0</v>
      </c>
      <c r="O142" s="23">
        <v>0</v>
      </c>
      <c r="P142" s="23">
        <v>0</v>
      </c>
      <c r="Q142" s="23">
        <f t="shared" si="308"/>
        <v>0</v>
      </c>
      <c r="R142" s="23">
        <f t="shared" si="338"/>
        <v>0</v>
      </c>
      <c r="S142" s="23">
        <v>0</v>
      </c>
      <c r="T142" s="23">
        <f t="shared" si="344"/>
        <v>0</v>
      </c>
      <c r="U142" s="23">
        <f t="shared" si="307"/>
        <v>0</v>
      </c>
      <c r="V142" s="23">
        <f t="shared" si="345"/>
        <v>0</v>
      </c>
      <c r="W142" s="25">
        <f t="shared" si="346"/>
        <v>0</v>
      </c>
      <c r="X142" s="26" t="e">
        <f t="shared" si="326"/>
        <v>#N/A</v>
      </c>
      <c r="Y142" s="26" t="e">
        <f t="shared" si="327"/>
        <v>#N/A</v>
      </c>
      <c r="Z142" s="27" t="e">
        <f t="shared" si="328"/>
        <v>#N/A</v>
      </c>
      <c r="AA142" s="28" t="e">
        <f t="shared" si="347"/>
        <v>#N/A</v>
      </c>
      <c r="AB142" s="28">
        <f t="shared" si="348"/>
        <v>0</v>
      </c>
      <c r="AC142" s="23">
        <f>+'[1]IMSS con incremento'!$X$33</f>
        <v>31.879612092493147</v>
      </c>
      <c r="AD142" s="28">
        <f t="shared" ref="AD142:AD148" si="355">(I142*0.01)</f>
        <v>0</v>
      </c>
      <c r="AE142" s="29" t="e">
        <f t="shared" si="349"/>
        <v>#N/A</v>
      </c>
      <c r="AF142" s="30">
        <f t="shared" si="350"/>
        <v>0</v>
      </c>
      <c r="AG142" s="31">
        <f t="shared" si="354"/>
        <v>0</v>
      </c>
      <c r="AH142" s="32">
        <f t="shared" si="322"/>
        <v>2191.2000000000003</v>
      </c>
      <c r="AI142" s="33">
        <f t="shared" si="311"/>
        <v>-2191.2000000000003</v>
      </c>
      <c r="AJ142" s="33">
        <f t="shared" si="312"/>
        <v>-182.49994520547946</v>
      </c>
      <c r="AK142" s="33">
        <f t="shared" si="313"/>
        <v>-182.49994520547946</v>
      </c>
      <c r="AL142" s="34">
        <f t="shared" si="329"/>
        <v>0</v>
      </c>
      <c r="AM142" s="34">
        <f t="shared" si="330"/>
        <v>0</v>
      </c>
      <c r="AN142" s="35">
        <f t="shared" si="331"/>
        <v>0</v>
      </c>
      <c r="AO142" s="36">
        <f t="shared" si="314"/>
        <v>0</v>
      </c>
      <c r="AP142" s="37">
        <f t="shared" si="332"/>
        <v>0</v>
      </c>
      <c r="AQ142" s="36">
        <f t="shared" si="333"/>
        <v>0</v>
      </c>
      <c r="AR142" s="35">
        <f t="shared" si="334"/>
        <v>0</v>
      </c>
      <c r="AS142" s="38">
        <f t="shared" si="315"/>
        <v>0</v>
      </c>
      <c r="AT142" s="38">
        <f t="shared" si="316"/>
        <v>0</v>
      </c>
      <c r="AU142" s="39">
        <f t="shared" si="317"/>
        <v>0</v>
      </c>
      <c r="AV142" s="30">
        <f t="shared" si="318"/>
        <v>0</v>
      </c>
      <c r="AW142" s="45"/>
      <c r="AX142" s="26">
        <f t="shared" si="335"/>
        <v>4210.42</v>
      </c>
      <c r="AY142" s="26">
        <f t="shared" si="336"/>
        <v>247.24</v>
      </c>
      <c r="AZ142" s="27">
        <f t="shared" si="337"/>
        <v>0.10880000000000001</v>
      </c>
      <c r="BA142" s="23">
        <v>4555.7</v>
      </c>
      <c r="BB142" s="28">
        <f t="shared" si="351"/>
        <v>284.80646400000001</v>
      </c>
      <c r="BC142" s="28">
        <f t="shared" si="352"/>
        <v>523.90549999999996</v>
      </c>
      <c r="BD142" s="23">
        <f>+'[1]IMSS Sin incremento'!$X$33</f>
        <v>27.544456233789944</v>
      </c>
      <c r="BE142" s="28">
        <f t="shared" ref="BE142:BE148" si="356">(BA142*0.01)</f>
        <v>45.557000000000002</v>
      </c>
      <c r="BF142" s="29">
        <f t="shared" si="353"/>
        <v>3673.8865797662102</v>
      </c>
      <c r="BG142" s="41" t="e">
        <f t="shared" si="323"/>
        <v>#N/A</v>
      </c>
      <c r="BH142" s="288"/>
      <c r="BI142" s="323">
        <f>J142+L142+M142+T142+U142+V142+BH142+IMSS!AU139</f>
        <v>0</v>
      </c>
    </row>
    <row r="143" spans="1:61" s="47" customFormat="1" hidden="1">
      <c r="A143" s="67"/>
      <c r="B143" s="67"/>
      <c r="C143" s="18"/>
      <c r="D143" s="43"/>
      <c r="E143" s="43"/>
      <c r="F143" s="43"/>
      <c r="G143" s="20">
        <f t="shared" si="320"/>
        <v>0</v>
      </c>
      <c r="H143" s="21">
        <f t="shared" si="321"/>
        <v>0</v>
      </c>
      <c r="I143" s="22">
        <v>0</v>
      </c>
      <c r="J143" s="23">
        <f t="shared" si="341"/>
        <v>0</v>
      </c>
      <c r="K143" s="23">
        <f t="shared" si="342"/>
        <v>0</v>
      </c>
      <c r="L143" s="23"/>
      <c r="M143" s="23">
        <f t="shared" si="343"/>
        <v>0</v>
      </c>
      <c r="N143" s="23">
        <v>0</v>
      </c>
      <c r="O143" s="23">
        <v>0</v>
      </c>
      <c r="P143" s="23">
        <v>0</v>
      </c>
      <c r="Q143" s="23">
        <f t="shared" si="308"/>
        <v>0</v>
      </c>
      <c r="R143" s="23">
        <f t="shared" si="338"/>
        <v>0</v>
      </c>
      <c r="S143" s="138">
        <v>0</v>
      </c>
      <c r="T143" s="23">
        <f t="shared" si="344"/>
        <v>0</v>
      </c>
      <c r="U143" s="23">
        <f t="shared" si="307"/>
        <v>0</v>
      </c>
      <c r="V143" s="23">
        <f t="shared" si="345"/>
        <v>0</v>
      </c>
      <c r="W143" s="25">
        <f t="shared" si="346"/>
        <v>0</v>
      </c>
      <c r="X143" s="26" t="e">
        <f t="shared" si="326"/>
        <v>#N/A</v>
      </c>
      <c r="Y143" s="26" t="e">
        <f t="shared" si="327"/>
        <v>#N/A</v>
      </c>
      <c r="Z143" s="27" t="e">
        <f t="shared" si="328"/>
        <v>#N/A</v>
      </c>
      <c r="AA143" s="28" t="e">
        <f t="shared" si="347"/>
        <v>#N/A</v>
      </c>
      <c r="AB143" s="28">
        <f t="shared" si="348"/>
        <v>0</v>
      </c>
      <c r="AC143" s="23">
        <f>+'[1]IMSS con incremento'!$X$21</f>
        <v>102.73209120657535</v>
      </c>
      <c r="AD143" s="28">
        <f t="shared" si="355"/>
        <v>0</v>
      </c>
      <c r="AE143" s="29" t="e">
        <f t="shared" si="349"/>
        <v>#N/A</v>
      </c>
      <c r="AF143" s="30">
        <f t="shared" si="350"/>
        <v>0</v>
      </c>
      <c r="AG143" s="31">
        <f t="shared" si="354"/>
        <v>0</v>
      </c>
      <c r="AH143" s="32">
        <f t="shared" si="322"/>
        <v>2191.2000000000003</v>
      </c>
      <c r="AI143" s="33">
        <f t="shared" si="311"/>
        <v>-2191.2000000000003</v>
      </c>
      <c r="AJ143" s="33">
        <f t="shared" si="312"/>
        <v>-182.49994520547946</v>
      </c>
      <c r="AK143" s="33">
        <f t="shared" si="313"/>
        <v>-182.49994520547946</v>
      </c>
      <c r="AL143" s="34">
        <f t="shared" si="329"/>
        <v>0</v>
      </c>
      <c r="AM143" s="34">
        <f t="shared" si="330"/>
        <v>0</v>
      </c>
      <c r="AN143" s="35">
        <f t="shared" si="331"/>
        <v>0</v>
      </c>
      <c r="AO143" s="36">
        <f t="shared" si="314"/>
        <v>0</v>
      </c>
      <c r="AP143" s="37">
        <f t="shared" si="332"/>
        <v>0</v>
      </c>
      <c r="AQ143" s="36">
        <f t="shared" si="333"/>
        <v>0</v>
      </c>
      <c r="AR143" s="35">
        <f t="shared" si="334"/>
        <v>0</v>
      </c>
      <c r="AS143" s="38">
        <f t="shared" si="315"/>
        <v>0</v>
      </c>
      <c r="AT143" s="38">
        <f t="shared" si="316"/>
        <v>0</v>
      </c>
      <c r="AU143" s="39">
        <f t="shared" si="317"/>
        <v>0</v>
      </c>
      <c r="AV143" s="30">
        <f t="shared" si="318"/>
        <v>0</v>
      </c>
      <c r="AW143" s="45"/>
      <c r="AX143" s="26">
        <f t="shared" si="335"/>
        <v>8601.51</v>
      </c>
      <c r="AY143" s="26">
        <f t="shared" si="336"/>
        <v>786.54</v>
      </c>
      <c r="AZ143" s="27">
        <f t="shared" si="337"/>
        <v>0.17920000000000003</v>
      </c>
      <c r="BA143" s="23">
        <v>9053.1</v>
      </c>
      <c r="BB143" s="28">
        <f t="shared" si="351"/>
        <v>867.46492799999999</v>
      </c>
      <c r="BC143" s="28">
        <f t="shared" si="352"/>
        <v>1041.1065000000001</v>
      </c>
      <c r="BD143" s="23">
        <f>+'[1]IMSS Sin incremento'!$X$21</f>
        <v>81.169244005479456</v>
      </c>
      <c r="BE143" s="28">
        <f t="shared" si="356"/>
        <v>90.531000000000006</v>
      </c>
      <c r="BF143" s="29">
        <f t="shared" si="353"/>
        <v>6972.8283279945208</v>
      </c>
      <c r="BG143" s="41" t="e">
        <f t="shared" si="323"/>
        <v>#N/A</v>
      </c>
      <c r="BH143" s="288"/>
      <c r="BI143" s="323">
        <f>J143+L143+M143+T143+U143+V143+BH143+IMSS!AU140</f>
        <v>0</v>
      </c>
    </row>
    <row r="144" spans="1:61" s="47" customFormat="1" hidden="1">
      <c r="A144" s="67"/>
      <c r="B144" s="67"/>
      <c r="C144" s="18"/>
      <c r="D144" s="43"/>
      <c r="E144" s="43"/>
      <c r="F144" s="43"/>
      <c r="G144" s="20">
        <f t="shared" si="320"/>
        <v>0</v>
      </c>
      <c r="H144" s="21">
        <f t="shared" si="321"/>
        <v>0</v>
      </c>
      <c r="I144" s="22">
        <v>0</v>
      </c>
      <c r="J144" s="23">
        <f t="shared" si="341"/>
        <v>0</v>
      </c>
      <c r="K144" s="23">
        <f t="shared" si="342"/>
        <v>0</v>
      </c>
      <c r="L144" s="23"/>
      <c r="M144" s="23">
        <f t="shared" si="343"/>
        <v>0</v>
      </c>
      <c r="N144" s="24">
        <v>0</v>
      </c>
      <c r="O144" s="23">
        <v>0</v>
      </c>
      <c r="P144" s="23">
        <v>0</v>
      </c>
      <c r="Q144" s="23">
        <f t="shared" si="308"/>
        <v>0</v>
      </c>
      <c r="R144" s="23">
        <f t="shared" si="338"/>
        <v>0</v>
      </c>
      <c r="S144" s="23">
        <v>0</v>
      </c>
      <c r="T144" s="23">
        <f t="shared" si="344"/>
        <v>0</v>
      </c>
      <c r="U144" s="23">
        <f t="shared" si="307"/>
        <v>0</v>
      </c>
      <c r="V144" s="23">
        <f t="shared" si="345"/>
        <v>0</v>
      </c>
      <c r="W144" s="25">
        <f t="shared" si="346"/>
        <v>0</v>
      </c>
      <c r="X144" s="26" t="e">
        <f t="shared" si="326"/>
        <v>#N/A</v>
      </c>
      <c r="Y144" s="26" t="e">
        <f t="shared" si="327"/>
        <v>#N/A</v>
      </c>
      <c r="Z144" s="27" t="e">
        <f t="shared" si="328"/>
        <v>#N/A</v>
      </c>
      <c r="AA144" s="28" t="e">
        <f t="shared" si="347"/>
        <v>#N/A</v>
      </c>
      <c r="AB144" s="28">
        <f t="shared" si="348"/>
        <v>0</v>
      </c>
      <c r="AC144" s="23">
        <f>+'[1]IMSS con incremento'!$X$31</f>
        <v>73.120454656438369</v>
      </c>
      <c r="AD144" s="28">
        <f t="shared" si="355"/>
        <v>0</v>
      </c>
      <c r="AE144" s="29" t="e">
        <f t="shared" si="349"/>
        <v>#N/A</v>
      </c>
      <c r="AF144" s="30">
        <f t="shared" si="350"/>
        <v>0</v>
      </c>
      <c r="AG144" s="31">
        <f t="shared" si="354"/>
        <v>0</v>
      </c>
      <c r="AH144" s="32">
        <f t="shared" si="322"/>
        <v>2191.2000000000003</v>
      </c>
      <c r="AI144" s="33">
        <f t="shared" si="311"/>
        <v>-2191.2000000000003</v>
      </c>
      <c r="AJ144" s="33">
        <f t="shared" si="312"/>
        <v>-182.49994520547946</v>
      </c>
      <c r="AK144" s="33">
        <f t="shared" si="313"/>
        <v>-182.49994520547946</v>
      </c>
      <c r="AL144" s="34">
        <f t="shared" si="329"/>
        <v>0</v>
      </c>
      <c r="AM144" s="34">
        <f t="shared" si="330"/>
        <v>0</v>
      </c>
      <c r="AN144" s="35">
        <f t="shared" si="331"/>
        <v>0</v>
      </c>
      <c r="AO144" s="36">
        <f t="shared" si="314"/>
        <v>0</v>
      </c>
      <c r="AP144" s="37">
        <f t="shared" si="332"/>
        <v>0</v>
      </c>
      <c r="AQ144" s="36">
        <f t="shared" si="333"/>
        <v>0</v>
      </c>
      <c r="AR144" s="35">
        <f t="shared" si="334"/>
        <v>0</v>
      </c>
      <c r="AS144" s="38">
        <f t="shared" si="315"/>
        <v>0</v>
      </c>
      <c r="AT144" s="38">
        <f t="shared" si="316"/>
        <v>0</v>
      </c>
      <c r="AU144" s="39">
        <f t="shared" si="317"/>
        <v>0</v>
      </c>
      <c r="AV144" s="30">
        <f t="shared" si="318"/>
        <v>0</v>
      </c>
      <c r="AW144" s="45"/>
      <c r="AX144" s="26">
        <f t="shared" si="335"/>
        <v>7399.43</v>
      </c>
      <c r="AY144" s="26">
        <f t="shared" si="336"/>
        <v>594.21</v>
      </c>
      <c r="AZ144" s="27">
        <f t="shared" si="337"/>
        <v>0.16</v>
      </c>
      <c r="BA144" s="23">
        <v>7658.04</v>
      </c>
      <c r="BB144" s="28">
        <f t="shared" si="351"/>
        <v>635.58759999999995</v>
      </c>
      <c r="BC144" s="28">
        <f t="shared" si="352"/>
        <v>880.67460000000005</v>
      </c>
      <c r="BD144" s="23">
        <f>+'[1]IMSS Sin incremento'!$X$31</f>
        <v>56.492880213698641</v>
      </c>
      <c r="BE144" s="28">
        <f t="shared" si="356"/>
        <v>76.580399999999997</v>
      </c>
      <c r="BF144" s="29">
        <f t="shared" si="353"/>
        <v>6008.7045197863017</v>
      </c>
      <c r="BG144" s="41" t="e">
        <f t="shared" si="323"/>
        <v>#N/A</v>
      </c>
      <c r="BH144" s="288"/>
      <c r="BI144" s="323">
        <f>J144+L144+M144+T144+U144+V144+BH144+IMSS!AU141</f>
        <v>0</v>
      </c>
    </row>
    <row r="145" spans="1:61" s="47" customFormat="1" hidden="1">
      <c r="A145" s="67"/>
      <c r="B145" s="67"/>
      <c r="C145" s="18"/>
      <c r="D145" s="43"/>
      <c r="E145" s="43"/>
      <c r="F145" s="43"/>
      <c r="G145" s="20">
        <f t="shared" si="320"/>
        <v>0</v>
      </c>
      <c r="H145" s="21">
        <f t="shared" si="321"/>
        <v>0</v>
      </c>
      <c r="I145" s="22">
        <v>0</v>
      </c>
      <c r="J145" s="23">
        <f t="shared" si="341"/>
        <v>0</v>
      </c>
      <c r="K145" s="23">
        <f t="shared" si="342"/>
        <v>0</v>
      </c>
      <c r="L145" s="23"/>
      <c r="M145" s="23">
        <f t="shared" si="343"/>
        <v>0</v>
      </c>
      <c r="N145" s="23">
        <v>0</v>
      </c>
      <c r="O145" s="23">
        <v>0</v>
      </c>
      <c r="P145" s="23">
        <v>0</v>
      </c>
      <c r="Q145" s="23">
        <f t="shared" si="308"/>
        <v>0</v>
      </c>
      <c r="R145" s="23">
        <f t="shared" si="338"/>
        <v>0</v>
      </c>
      <c r="S145" s="138">
        <v>0</v>
      </c>
      <c r="T145" s="23">
        <f t="shared" si="344"/>
        <v>0</v>
      </c>
      <c r="U145" s="23">
        <f t="shared" si="307"/>
        <v>0</v>
      </c>
      <c r="V145" s="23">
        <f t="shared" si="345"/>
        <v>0</v>
      </c>
      <c r="W145" s="25">
        <f t="shared" si="346"/>
        <v>0</v>
      </c>
      <c r="X145" s="26" t="e">
        <f t="shared" si="326"/>
        <v>#N/A</v>
      </c>
      <c r="Y145" s="26" t="e">
        <f t="shared" si="327"/>
        <v>#N/A</v>
      </c>
      <c r="Z145" s="27" t="e">
        <f t="shared" si="328"/>
        <v>#N/A</v>
      </c>
      <c r="AA145" s="28" t="e">
        <f t="shared" si="347"/>
        <v>#N/A</v>
      </c>
      <c r="AB145" s="28">
        <f t="shared" si="348"/>
        <v>0</v>
      </c>
      <c r="AC145" s="23">
        <f>+'[1]IMSS con incremento'!$X$12</f>
        <v>62.817565420273979</v>
      </c>
      <c r="AD145" s="28">
        <f t="shared" si="355"/>
        <v>0</v>
      </c>
      <c r="AE145" s="29" t="e">
        <f t="shared" si="349"/>
        <v>#N/A</v>
      </c>
      <c r="AF145" s="30">
        <f t="shared" si="350"/>
        <v>0</v>
      </c>
      <c r="AG145" s="31">
        <f t="shared" si="354"/>
        <v>0</v>
      </c>
      <c r="AH145" s="32">
        <f t="shared" si="322"/>
        <v>2191.2000000000003</v>
      </c>
      <c r="AI145" s="33">
        <f t="shared" si="311"/>
        <v>-2191.2000000000003</v>
      </c>
      <c r="AJ145" s="33">
        <f t="shared" si="312"/>
        <v>-182.49994520547946</v>
      </c>
      <c r="AK145" s="33">
        <f t="shared" si="313"/>
        <v>-182.49994520547946</v>
      </c>
      <c r="AL145" s="34">
        <f t="shared" si="329"/>
        <v>0</v>
      </c>
      <c r="AM145" s="34">
        <f t="shared" si="330"/>
        <v>0</v>
      </c>
      <c r="AN145" s="35">
        <f t="shared" si="331"/>
        <v>0</v>
      </c>
      <c r="AO145" s="36">
        <f t="shared" si="314"/>
        <v>0</v>
      </c>
      <c r="AP145" s="37">
        <f t="shared" si="332"/>
        <v>0</v>
      </c>
      <c r="AQ145" s="36">
        <f t="shared" si="333"/>
        <v>0</v>
      </c>
      <c r="AR145" s="35">
        <f t="shared" si="334"/>
        <v>0</v>
      </c>
      <c r="AS145" s="38">
        <f t="shared" si="315"/>
        <v>0</v>
      </c>
      <c r="AT145" s="38">
        <f t="shared" si="316"/>
        <v>0</v>
      </c>
      <c r="AU145" s="39">
        <f t="shared" si="317"/>
        <v>0</v>
      </c>
      <c r="AV145" s="30">
        <f t="shared" si="318"/>
        <v>0</v>
      </c>
      <c r="AW145" s="45"/>
      <c r="AX145" s="26">
        <f t="shared" si="335"/>
        <v>4210.42</v>
      </c>
      <c r="AY145" s="26">
        <f t="shared" si="336"/>
        <v>247.24</v>
      </c>
      <c r="AZ145" s="27">
        <f t="shared" si="337"/>
        <v>0.10880000000000001</v>
      </c>
      <c r="BA145" s="23">
        <v>6260.1</v>
      </c>
      <c r="BB145" s="28">
        <f t="shared" si="351"/>
        <v>470.24518400000005</v>
      </c>
      <c r="BC145" s="28">
        <f t="shared" si="352"/>
        <v>719.91150000000005</v>
      </c>
      <c r="BD145" s="23">
        <f>+'[1]IMSS Sin incremento'!$X$12</f>
        <v>47.907139183561647</v>
      </c>
      <c r="BE145" s="28">
        <f t="shared" si="356"/>
        <v>62.601000000000006</v>
      </c>
      <c r="BF145" s="29">
        <f t="shared" si="353"/>
        <v>4959.4351768164388</v>
      </c>
      <c r="BG145" s="41" t="e">
        <f t="shared" si="323"/>
        <v>#N/A</v>
      </c>
      <c r="BH145" s="288"/>
      <c r="BI145" s="323">
        <f>J145+L145+M145+T145+U145+V145+BH145+IMSS!AU142</f>
        <v>0</v>
      </c>
    </row>
    <row r="146" spans="1:61" s="47" customFormat="1" hidden="1">
      <c r="A146" s="67"/>
      <c r="B146" s="67"/>
      <c r="C146" s="18"/>
      <c r="D146" s="43"/>
      <c r="E146" s="43"/>
      <c r="F146" s="43"/>
      <c r="G146" s="20">
        <f t="shared" si="320"/>
        <v>0</v>
      </c>
      <c r="H146" s="21">
        <f t="shared" si="321"/>
        <v>0</v>
      </c>
      <c r="I146" s="22">
        <v>0</v>
      </c>
      <c r="J146" s="23">
        <f t="shared" si="341"/>
        <v>0</v>
      </c>
      <c r="K146" s="23">
        <f t="shared" si="342"/>
        <v>0</v>
      </c>
      <c r="L146" s="23"/>
      <c r="M146" s="23">
        <f t="shared" si="343"/>
        <v>0</v>
      </c>
      <c r="N146" s="24">
        <v>0</v>
      </c>
      <c r="O146" s="23">
        <v>0</v>
      </c>
      <c r="P146" s="23">
        <v>0</v>
      </c>
      <c r="Q146" s="23">
        <f t="shared" si="308"/>
        <v>0</v>
      </c>
      <c r="R146" s="23">
        <f t="shared" si="338"/>
        <v>0</v>
      </c>
      <c r="S146" s="23">
        <v>0</v>
      </c>
      <c r="T146" s="23">
        <f t="shared" si="344"/>
        <v>0</v>
      </c>
      <c r="U146" s="23">
        <f t="shared" si="307"/>
        <v>0</v>
      </c>
      <c r="V146" s="23">
        <f t="shared" si="345"/>
        <v>0</v>
      </c>
      <c r="W146" s="25">
        <f t="shared" si="346"/>
        <v>0</v>
      </c>
      <c r="X146" s="26" t="e">
        <f t="shared" si="326"/>
        <v>#N/A</v>
      </c>
      <c r="Y146" s="26" t="e">
        <f t="shared" si="327"/>
        <v>#N/A</v>
      </c>
      <c r="Z146" s="27" t="e">
        <f t="shared" si="328"/>
        <v>#N/A</v>
      </c>
      <c r="AA146" s="28" t="e">
        <f t="shared" si="347"/>
        <v>#N/A</v>
      </c>
      <c r="AB146" s="28">
        <f t="shared" si="348"/>
        <v>0</v>
      </c>
      <c r="AC146" s="23">
        <f>+'[1]IMSS con incremento'!$X$12</f>
        <v>62.817565420273979</v>
      </c>
      <c r="AD146" s="28">
        <f t="shared" si="355"/>
        <v>0</v>
      </c>
      <c r="AE146" s="29" t="e">
        <f t="shared" si="349"/>
        <v>#N/A</v>
      </c>
      <c r="AF146" s="30">
        <f t="shared" si="350"/>
        <v>0</v>
      </c>
      <c r="AG146" s="31">
        <f t="shared" si="354"/>
        <v>0</v>
      </c>
      <c r="AH146" s="32">
        <f t="shared" si="322"/>
        <v>2191.2000000000003</v>
      </c>
      <c r="AI146" s="33">
        <f t="shared" si="311"/>
        <v>-2191.2000000000003</v>
      </c>
      <c r="AJ146" s="33">
        <f t="shared" si="312"/>
        <v>-182.49994520547946</v>
      </c>
      <c r="AK146" s="33">
        <f t="shared" si="313"/>
        <v>-182.49994520547946</v>
      </c>
      <c r="AL146" s="34">
        <f t="shared" si="329"/>
        <v>0</v>
      </c>
      <c r="AM146" s="34">
        <f t="shared" si="330"/>
        <v>0</v>
      </c>
      <c r="AN146" s="35">
        <f t="shared" si="331"/>
        <v>0</v>
      </c>
      <c r="AO146" s="36">
        <f t="shared" si="314"/>
        <v>0</v>
      </c>
      <c r="AP146" s="37">
        <f t="shared" si="332"/>
        <v>0</v>
      </c>
      <c r="AQ146" s="36">
        <f t="shared" si="333"/>
        <v>0</v>
      </c>
      <c r="AR146" s="35">
        <f t="shared" si="334"/>
        <v>0</v>
      </c>
      <c r="AS146" s="38">
        <f t="shared" si="315"/>
        <v>0</v>
      </c>
      <c r="AT146" s="38">
        <f t="shared" si="316"/>
        <v>0</v>
      </c>
      <c r="AU146" s="39">
        <f t="shared" si="317"/>
        <v>0</v>
      </c>
      <c r="AV146" s="30">
        <f t="shared" si="318"/>
        <v>0</v>
      </c>
      <c r="AW146" s="45"/>
      <c r="AX146" s="26">
        <f t="shared" si="335"/>
        <v>4210.42</v>
      </c>
      <c r="AY146" s="26">
        <f t="shared" si="336"/>
        <v>247.24</v>
      </c>
      <c r="AZ146" s="27">
        <f t="shared" si="337"/>
        <v>0.10880000000000001</v>
      </c>
      <c r="BA146" s="23">
        <v>6260.1</v>
      </c>
      <c r="BB146" s="28">
        <f t="shared" si="351"/>
        <v>470.24518400000005</v>
      </c>
      <c r="BC146" s="28">
        <f t="shared" si="352"/>
        <v>719.91150000000005</v>
      </c>
      <c r="BD146" s="23">
        <f>+'[1]IMSS Sin incremento'!$X$12</f>
        <v>47.907139183561647</v>
      </c>
      <c r="BE146" s="28">
        <f t="shared" si="356"/>
        <v>62.601000000000006</v>
      </c>
      <c r="BF146" s="29">
        <f t="shared" si="353"/>
        <v>4959.4351768164388</v>
      </c>
      <c r="BG146" s="41" t="e">
        <f t="shared" si="323"/>
        <v>#N/A</v>
      </c>
      <c r="BH146" s="288"/>
      <c r="BI146" s="323">
        <f>J146+L146+M146+T146+U146+V146+BH146+IMSS!AU143</f>
        <v>0</v>
      </c>
    </row>
    <row r="147" spans="1:61" s="47" customFormat="1" hidden="1">
      <c r="A147" s="67"/>
      <c r="B147" s="67"/>
      <c r="C147" s="18"/>
      <c r="D147" s="43"/>
      <c r="E147" s="43"/>
      <c r="F147" s="43"/>
      <c r="G147" s="20">
        <f t="shared" si="320"/>
        <v>0</v>
      </c>
      <c r="H147" s="21">
        <f t="shared" si="321"/>
        <v>0</v>
      </c>
      <c r="I147" s="22">
        <v>0</v>
      </c>
      <c r="J147" s="23">
        <f t="shared" si="341"/>
        <v>0</v>
      </c>
      <c r="K147" s="23">
        <f t="shared" si="342"/>
        <v>0</v>
      </c>
      <c r="L147" s="23"/>
      <c r="M147" s="23">
        <f t="shared" si="343"/>
        <v>0</v>
      </c>
      <c r="N147" s="23">
        <v>0</v>
      </c>
      <c r="O147" s="23">
        <v>0</v>
      </c>
      <c r="P147" s="23">
        <v>0</v>
      </c>
      <c r="Q147" s="23">
        <f t="shared" si="308"/>
        <v>0</v>
      </c>
      <c r="R147" s="23">
        <f t="shared" si="338"/>
        <v>0</v>
      </c>
      <c r="S147" s="138">
        <v>0</v>
      </c>
      <c r="T147" s="23">
        <f t="shared" si="344"/>
        <v>0</v>
      </c>
      <c r="U147" s="23">
        <f t="shared" si="307"/>
        <v>0</v>
      </c>
      <c r="V147" s="23">
        <f t="shared" si="345"/>
        <v>0</v>
      </c>
      <c r="W147" s="25">
        <f t="shared" si="346"/>
        <v>0</v>
      </c>
      <c r="X147" s="26" t="e">
        <f t="shared" si="326"/>
        <v>#N/A</v>
      </c>
      <c r="Y147" s="26" t="e">
        <f t="shared" si="327"/>
        <v>#N/A</v>
      </c>
      <c r="Z147" s="27" t="e">
        <f t="shared" si="328"/>
        <v>#N/A</v>
      </c>
      <c r="AA147" s="28" t="e">
        <f t="shared" si="347"/>
        <v>#N/A</v>
      </c>
      <c r="AB147" s="28">
        <f t="shared" si="348"/>
        <v>0</v>
      </c>
      <c r="AC147" s="23">
        <f>+'[1]IMSS con incremento'!$X$32</f>
        <v>48.080410126027409</v>
      </c>
      <c r="AD147" s="28">
        <f t="shared" si="355"/>
        <v>0</v>
      </c>
      <c r="AE147" s="29" t="e">
        <f t="shared" si="349"/>
        <v>#N/A</v>
      </c>
      <c r="AF147" s="30">
        <f t="shared" si="350"/>
        <v>0</v>
      </c>
      <c r="AG147" s="31">
        <f t="shared" si="354"/>
        <v>0</v>
      </c>
      <c r="AH147" s="32">
        <f t="shared" si="322"/>
        <v>2191.2000000000003</v>
      </c>
      <c r="AI147" s="33">
        <f t="shared" si="311"/>
        <v>-2191.2000000000003</v>
      </c>
      <c r="AJ147" s="33">
        <f t="shared" si="312"/>
        <v>-182.49994520547946</v>
      </c>
      <c r="AK147" s="33">
        <f t="shared" si="313"/>
        <v>-182.49994520547946</v>
      </c>
      <c r="AL147" s="34">
        <f t="shared" si="329"/>
        <v>0</v>
      </c>
      <c r="AM147" s="34">
        <f t="shared" si="330"/>
        <v>0</v>
      </c>
      <c r="AN147" s="35">
        <f t="shared" si="331"/>
        <v>0</v>
      </c>
      <c r="AO147" s="36">
        <f t="shared" si="314"/>
        <v>0</v>
      </c>
      <c r="AP147" s="37">
        <f t="shared" si="332"/>
        <v>0</v>
      </c>
      <c r="AQ147" s="36">
        <f t="shared" si="333"/>
        <v>0</v>
      </c>
      <c r="AR147" s="35">
        <f t="shared" si="334"/>
        <v>0</v>
      </c>
      <c r="AS147" s="38">
        <f t="shared" si="315"/>
        <v>0</v>
      </c>
      <c r="AT147" s="38">
        <f t="shared" si="316"/>
        <v>0</v>
      </c>
      <c r="AU147" s="39">
        <f t="shared" si="317"/>
        <v>0</v>
      </c>
      <c r="AV147" s="30">
        <f t="shared" si="318"/>
        <v>0</v>
      </c>
      <c r="AW147" s="45"/>
      <c r="AX147" s="26">
        <f t="shared" si="335"/>
        <v>4210.42</v>
      </c>
      <c r="AY147" s="26">
        <f t="shared" si="336"/>
        <v>247.24</v>
      </c>
      <c r="AZ147" s="27">
        <f t="shared" si="337"/>
        <v>0.10880000000000001</v>
      </c>
      <c r="BA147" s="23">
        <v>5736</v>
      </c>
      <c r="BB147" s="28">
        <f t="shared" si="351"/>
        <v>413.22310400000003</v>
      </c>
      <c r="BC147" s="28">
        <f t="shared" si="352"/>
        <v>659.64</v>
      </c>
      <c r="BD147" s="23">
        <f>+'[1]IMSS Sin incremento'!$X$32</f>
        <v>35.626176438356161</v>
      </c>
      <c r="BE147" s="28">
        <f t="shared" si="356"/>
        <v>57.36</v>
      </c>
      <c r="BF147" s="29">
        <f t="shared" si="353"/>
        <v>4570.1507195616441</v>
      </c>
      <c r="BG147" s="41" t="e">
        <f t="shared" si="323"/>
        <v>#N/A</v>
      </c>
      <c r="BH147" s="288"/>
      <c r="BI147" s="323">
        <f>J147+L147+M147+T147+U147+V147+BH147+IMSS!AU144</f>
        <v>0</v>
      </c>
    </row>
    <row r="148" spans="1:61" s="47" customFormat="1" hidden="1">
      <c r="A148" s="67"/>
      <c r="B148" s="67"/>
      <c r="C148" s="18"/>
      <c r="D148" s="43"/>
      <c r="E148" s="43"/>
      <c r="F148" s="43"/>
      <c r="G148" s="20">
        <f t="shared" si="320"/>
        <v>0</v>
      </c>
      <c r="H148" s="21">
        <f t="shared" si="321"/>
        <v>0</v>
      </c>
      <c r="I148" s="22">
        <v>0</v>
      </c>
      <c r="J148" s="23">
        <f t="shared" si="341"/>
        <v>0</v>
      </c>
      <c r="K148" s="23">
        <f t="shared" si="342"/>
        <v>0</v>
      </c>
      <c r="L148" s="23"/>
      <c r="M148" s="23">
        <f t="shared" si="343"/>
        <v>0</v>
      </c>
      <c r="N148" s="24">
        <v>0</v>
      </c>
      <c r="O148" s="23">
        <v>0</v>
      </c>
      <c r="P148" s="23">
        <v>0</v>
      </c>
      <c r="Q148" s="23">
        <f t="shared" si="308"/>
        <v>0</v>
      </c>
      <c r="R148" s="23">
        <f t="shared" si="338"/>
        <v>0</v>
      </c>
      <c r="S148" s="23">
        <v>0</v>
      </c>
      <c r="T148" s="23">
        <f t="shared" si="344"/>
        <v>0</v>
      </c>
      <c r="U148" s="23">
        <f t="shared" si="307"/>
        <v>0</v>
      </c>
      <c r="V148" s="23">
        <f t="shared" si="345"/>
        <v>0</v>
      </c>
      <c r="W148" s="25">
        <f t="shared" si="346"/>
        <v>0</v>
      </c>
      <c r="X148" s="26" t="e">
        <f t="shared" si="326"/>
        <v>#N/A</v>
      </c>
      <c r="Y148" s="26" t="e">
        <f t="shared" si="327"/>
        <v>#N/A</v>
      </c>
      <c r="Z148" s="27" t="e">
        <f t="shared" si="328"/>
        <v>#N/A</v>
      </c>
      <c r="AA148" s="28" t="e">
        <f t="shared" si="347"/>
        <v>#N/A</v>
      </c>
      <c r="AB148" s="28">
        <f t="shared" si="348"/>
        <v>0</v>
      </c>
      <c r="AC148" s="23">
        <f>+'[1]IMSS con incremento'!$X$12</f>
        <v>62.817565420273979</v>
      </c>
      <c r="AD148" s="28">
        <f t="shared" si="355"/>
        <v>0</v>
      </c>
      <c r="AE148" s="29" t="e">
        <f t="shared" si="349"/>
        <v>#N/A</v>
      </c>
      <c r="AF148" s="30">
        <f t="shared" si="350"/>
        <v>0</v>
      </c>
      <c r="AG148" s="31">
        <f t="shared" si="354"/>
        <v>0</v>
      </c>
      <c r="AH148" s="32">
        <f t="shared" si="322"/>
        <v>2191.2000000000003</v>
      </c>
      <c r="AI148" s="33">
        <f t="shared" si="311"/>
        <v>-2191.2000000000003</v>
      </c>
      <c r="AJ148" s="33">
        <f t="shared" si="312"/>
        <v>-182.49994520547946</v>
      </c>
      <c r="AK148" s="33">
        <f t="shared" si="313"/>
        <v>-182.49994520547946</v>
      </c>
      <c r="AL148" s="34">
        <f t="shared" si="329"/>
        <v>0</v>
      </c>
      <c r="AM148" s="34">
        <f t="shared" si="330"/>
        <v>0</v>
      </c>
      <c r="AN148" s="35">
        <f t="shared" si="331"/>
        <v>0</v>
      </c>
      <c r="AO148" s="36">
        <f t="shared" si="314"/>
        <v>0</v>
      </c>
      <c r="AP148" s="37">
        <f t="shared" si="332"/>
        <v>0</v>
      </c>
      <c r="AQ148" s="36">
        <f t="shared" si="333"/>
        <v>0</v>
      </c>
      <c r="AR148" s="35">
        <f t="shared" si="334"/>
        <v>0</v>
      </c>
      <c r="AS148" s="38">
        <f t="shared" si="315"/>
        <v>0</v>
      </c>
      <c r="AT148" s="38">
        <f t="shared" si="316"/>
        <v>0</v>
      </c>
      <c r="AU148" s="39">
        <f t="shared" si="317"/>
        <v>0</v>
      </c>
      <c r="AV148" s="30">
        <f t="shared" si="318"/>
        <v>0</v>
      </c>
      <c r="AW148" s="45"/>
      <c r="AX148" s="26">
        <f t="shared" si="335"/>
        <v>4210.42</v>
      </c>
      <c r="AY148" s="26">
        <f t="shared" si="336"/>
        <v>247.24</v>
      </c>
      <c r="AZ148" s="27">
        <f t="shared" si="337"/>
        <v>0.10880000000000001</v>
      </c>
      <c r="BA148" s="23">
        <v>6260.1</v>
      </c>
      <c r="BB148" s="28">
        <f t="shared" si="351"/>
        <v>470.24518400000005</v>
      </c>
      <c r="BC148" s="28">
        <f t="shared" si="352"/>
        <v>719.91150000000005</v>
      </c>
      <c r="BD148" s="23">
        <f>+'[1]IMSS Sin incremento'!$X$12</f>
        <v>47.907139183561647</v>
      </c>
      <c r="BE148" s="28">
        <f t="shared" si="356"/>
        <v>62.601000000000006</v>
      </c>
      <c r="BF148" s="29">
        <f t="shared" si="353"/>
        <v>4959.4351768164388</v>
      </c>
      <c r="BG148" s="41" t="e">
        <f t="shared" si="323"/>
        <v>#N/A</v>
      </c>
      <c r="BH148" s="288"/>
      <c r="BI148" s="323">
        <f>J148+L148+M148+T148+U148+V148+BH148+IMSS!AU145</f>
        <v>0</v>
      </c>
    </row>
    <row r="149" spans="1:61" s="47" customFormat="1" hidden="1">
      <c r="A149" s="67"/>
      <c r="B149" s="67"/>
      <c r="C149" s="18"/>
      <c r="D149" s="43"/>
      <c r="E149" s="43"/>
      <c r="F149" s="43"/>
      <c r="G149" s="20">
        <f>+I149/30</f>
        <v>0</v>
      </c>
      <c r="H149" s="21">
        <f>+G149*1.0452</f>
        <v>0</v>
      </c>
      <c r="I149" s="22">
        <v>0</v>
      </c>
      <c r="J149" s="23">
        <f>+I149*12</f>
        <v>0</v>
      </c>
      <c r="K149" s="23">
        <f>(I149/30*10)</f>
        <v>0</v>
      </c>
      <c r="L149" s="23"/>
      <c r="M149" s="23">
        <f>(I149/30*50)</f>
        <v>0</v>
      </c>
      <c r="N149" s="23">
        <v>0</v>
      </c>
      <c r="O149" s="23">
        <v>0</v>
      </c>
      <c r="P149" s="23">
        <v>0</v>
      </c>
      <c r="Q149" s="23">
        <f t="shared" si="308"/>
        <v>0</v>
      </c>
      <c r="R149" s="23">
        <f t="shared" si="338"/>
        <v>0</v>
      </c>
      <c r="S149" s="138">
        <v>0</v>
      </c>
      <c r="T149" s="23"/>
      <c r="U149" s="23">
        <f t="shared" si="307"/>
        <v>0</v>
      </c>
      <c r="V149" s="23"/>
      <c r="W149" s="25">
        <f>+J149+K149+M149+R149+Q149+T149+U149+V149+S149</f>
        <v>0</v>
      </c>
      <c r="X149" s="26" t="e">
        <f t="shared" si="326"/>
        <v>#N/A</v>
      </c>
      <c r="Y149" s="26" t="e">
        <f t="shared" si="327"/>
        <v>#N/A</v>
      </c>
      <c r="Z149" s="27" t="e">
        <f t="shared" si="328"/>
        <v>#N/A</v>
      </c>
      <c r="AA149" s="28" t="e">
        <f>(((I149-X149)*Z149)+Y149)</f>
        <v>#N/A</v>
      </c>
      <c r="AB149" s="28"/>
      <c r="AC149" s="44">
        <f>+'[1]IMSS con incremento'!$X$36</f>
        <v>134.45234459178084</v>
      </c>
      <c r="AD149" s="28">
        <f>(I149*0.01)</f>
        <v>0</v>
      </c>
      <c r="AE149" s="29" t="e">
        <f>+I149-AA149-AB149-AC149-AD149</f>
        <v>#N/A</v>
      </c>
      <c r="AF149" s="30">
        <f>+I149</f>
        <v>0</v>
      </c>
      <c r="AG149" s="31">
        <f>+M149</f>
        <v>0</v>
      </c>
      <c r="AH149" s="32">
        <f t="shared" si="322"/>
        <v>2191.2000000000003</v>
      </c>
      <c r="AI149" s="33">
        <f>+AG149-AH149</f>
        <v>-2191.2000000000003</v>
      </c>
      <c r="AJ149" s="33">
        <f>(+AI149/365)*30.4</f>
        <v>-182.49994520547946</v>
      </c>
      <c r="AK149" s="33">
        <f>+AF149+AJ149</f>
        <v>-182.49994520547946</v>
      </c>
      <c r="AL149" s="34">
        <f t="shared" si="329"/>
        <v>0</v>
      </c>
      <c r="AM149" s="34">
        <f t="shared" si="330"/>
        <v>0</v>
      </c>
      <c r="AN149" s="35">
        <f t="shared" si="331"/>
        <v>0</v>
      </c>
      <c r="AO149" s="36">
        <f>+(AK149-AL149)*AN149+AM149</f>
        <v>0</v>
      </c>
      <c r="AP149" s="37">
        <f t="shared" si="332"/>
        <v>0</v>
      </c>
      <c r="AQ149" s="36">
        <f t="shared" si="333"/>
        <v>0</v>
      </c>
      <c r="AR149" s="35">
        <f t="shared" si="334"/>
        <v>0</v>
      </c>
      <c r="AS149" s="38">
        <f>+(AF149-AP149)*AR149+AQ149</f>
        <v>0</v>
      </c>
      <c r="AT149" s="38">
        <f>+AO149-AS149</f>
        <v>0</v>
      </c>
      <c r="AU149" s="39">
        <f>+AT149/AJ149</f>
        <v>0</v>
      </c>
      <c r="AV149" s="30">
        <f>+AI149*AU149</f>
        <v>0</v>
      </c>
      <c r="AW149" s="45"/>
      <c r="AX149" s="26">
        <f t="shared" si="335"/>
        <v>10298.36</v>
      </c>
      <c r="AY149" s="26">
        <f t="shared" si="336"/>
        <v>1090.6099999999999</v>
      </c>
      <c r="AZ149" s="27">
        <f t="shared" si="337"/>
        <v>0.21359999999999998</v>
      </c>
      <c r="BA149" s="46">
        <v>13740</v>
      </c>
      <c r="BB149" s="28">
        <f>(((BA149-AX149)*AZ149)+AY149)</f>
        <v>1825.7443039999998</v>
      </c>
      <c r="BC149" s="28"/>
      <c r="BD149" s="44">
        <f>+'[1]IMSS Sin incremento'!$X$36</f>
        <v>122.51920854794523</v>
      </c>
      <c r="BE149" s="28">
        <f>(BA149*0.01)</f>
        <v>137.4</v>
      </c>
      <c r="BF149" s="29">
        <f>+BA149-BB149-BC149-BD149-BE149</f>
        <v>11654.336487452056</v>
      </c>
      <c r="BG149" s="41" t="e">
        <f>+AE149-BF149</f>
        <v>#N/A</v>
      </c>
      <c r="BH149" s="288">
        <f>+BA149/30</f>
        <v>458</v>
      </c>
      <c r="BI149" s="323">
        <f>J149+L149+M149+T149+U149+V149+BH149+IMSS!AU146</f>
        <v>458</v>
      </c>
    </row>
    <row r="150" spans="1:61" s="47" customFormat="1" hidden="1">
      <c r="A150" s="67"/>
      <c r="B150" s="67"/>
      <c r="C150" s="18"/>
      <c r="D150" s="43"/>
      <c r="E150" s="43"/>
      <c r="F150" s="43"/>
      <c r="G150" s="20">
        <f>+I150/30</f>
        <v>0</v>
      </c>
      <c r="H150" s="21">
        <f>+G150*1.0452</f>
        <v>0</v>
      </c>
      <c r="I150" s="22">
        <v>0</v>
      </c>
      <c r="J150" s="23">
        <f>+I150*12</f>
        <v>0</v>
      </c>
      <c r="K150" s="23">
        <f>(I150/30*10)</f>
        <v>0</v>
      </c>
      <c r="L150" s="23"/>
      <c r="M150" s="23">
        <f>(I150/30*50)</f>
        <v>0</v>
      </c>
      <c r="N150" s="24">
        <v>0</v>
      </c>
      <c r="O150" s="23">
        <v>0</v>
      </c>
      <c r="P150" s="23">
        <v>0</v>
      </c>
      <c r="Q150" s="23">
        <f t="shared" si="308"/>
        <v>0</v>
      </c>
      <c r="R150" s="23">
        <f t="shared" si="338"/>
        <v>0</v>
      </c>
      <c r="S150" s="23">
        <v>0</v>
      </c>
      <c r="T150" s="23"/>
      <c r="U150" s="23">
        <f t="shared" si="307"/>
        <v>0</v>
      </c>
      <c r="V150" s="23"/>
      <c r="W150" s="25">
        <f>+J150+K150+M150+R150+Q150+T150+U150+V150+S150</f>
        <v>0</v>
      </c>
      <c r="X150" s="26" t="e">
        <f t="shared" si="326"/>
        <v>#N/A</v>
      </c>
      <c r="Y150" s="26" t="e">
        <f t="shared" si="327"/>
        <v>#N/A</v>
      </c>
      <c r="Z150" s="27" t="e">
        <f t="shared" si="328"/>
        <v>#N/A</v>
      </c>
      <c r="AA150" s="28" t="e">
        <f>(((I150-X150)*Z150)+Y150)</f>
        <v>#N/A</v>
      </c>
      <c r="AB150" s="28"/>
      <c r="AC150" s="44">
        <f>+'[1]IMSS con incremento'!$X$36</f>
        <v>134.45234459178084</v>
      </c>
      <c r="AD150" s="28">
        <f>(I150*0.01)</f>
        <v>0</v>
      </c>
      <c r="AE150" s="29" t="e">
        <f>+I150-AA150-AB150-AC150-AD150</f>
        <v>#N/A</v>
      </c>
      <c r="AF150" s="30">
        <f>+I150</f>
        <v>0</v>
      </c>
      <c r="AG150" s="31">
        <f>+M150</f>
        <v>0</v>
      </c>
      <c r="AH150" s="32">
        <f t="shared" si="322"/>
        <v>2191.2000000000003</v>
      </c>
      <c r="AI150" s="33">
        <f>+AG150-AH150</f>
        <v>-2191.2000000000003</v>
      </c>
      <c r="AJ150" s="33">
        <f>(+AI150/365)*30.4</f>
        <v>-182.49994520547946</v>
      </c>
      <c r="AK150" s="33">
        <f>+AF150+AJ150</f>
        <v>-182.49994520547946</v>
      </c>
      <c r="AL150" s="34">
        <f t="shared" si="329"/>
        <v>0</v>
      </c>
      <c r="AM150" s="34">
        <f t="shared" si="330"/>
        <v>0</v>
      </c>
      <c r="AN150" s="35">
        <f t="shared" si="331"/>
        <v>0</v>
      </c>
      <c r="AO150" s="36">
        <f>+(AK150-AL150)*AN150+AM150</f>
        <v>0</v>
      </c>
      <c r="AP150" s="37">
        <f t="shared" si="332"/>
        <v>0</v>
      </c>
      <c r="AQ150" s="36">
        <f t="shared" si="333"/>
        <v>0</v>
      </c>
      <c r="AR150" s="35">
        <f t="shared" si="334"/>
        <v>0</v>
      </c>
      <c r="AS150" s="38">
        <f>+(AF150-AP150)*AR150+AQ150</f>
        <v>0</v>
      </c>
      <c r="AT150" s="38">
        <f>+AO150-AS150</f>
        <v>0</v>
      </c>
      <c r="AU150" s="39">
        <f>+AT150/AJ150</f>
        <v>0</v>
      </c>
      <c r="AV150" s="30">
        <f>+AI150*AU150</f>
        <v>0</v>
      </c>
      <c r="AW150" s="45"/>
      <c r="AX150" s="26">
        <f t="shared" si="335"/>
        <v>10298.36</v>
      </c>
      <c r="AY150" s="26">
        <f t="shared" si="336"/>
        <v>1090.6099999999999</v>
      </c>
      <c r="AZ150" s="27">
        <f t="shared" si="337"/>
        <v>0.21359999999999998</v>
      </c>
      <c r="BA150" s="46">
        <v>13740</v>
      </c>
      <c r="BB150" s="28">
        <f>(((BA150-AX150)*AZ150)+AY150)</f>
        <v>1825.7443039999998</v>
      </c>
      <c r="BC150" s="28"/>
      <c r="BD150" s="44">
        <f>+'[1]IMSS Sin incremento'!$X$36</f>
        <v>122.51920854794523</v>
      </c>
      <c r="BE150" s="28">
        <f>(BA150*0.01)</f>
        <v>137.4</v>
      </c>
      <c r="BF150" s="29">
        <f>+BA150-BB150-BC150-BD150-BE150</f>
        <v>11654.336487452056</v>
      </c>
      <c r="BG150" s="41" t="e">
        <f>+AE150-BF150</f>
        <v>#N/A</v>
      </c>
      <c r="BH150" s="288">
        <f>+BA150/30</f>
        <v>458</v>
      </c>
      <c r="BI150" s="323">
        <f>J150+L150+M150+T150+U150+V150+BH150+IMSS!AU147</f>
        <v>458</v>
      </c>
    </row>
    <row r="151" spans="1:61" s="47" customFormat="1" hidden="1">
      <c r="A151" s="68"/>
      <c r="B151" s="68"/>
      <c r="C151" s="18"/>
      <c r="D151" s="43"/>
      <c r="E151" s="43"/>
      <c r="F151" s="43"/>
      <c r="G151" s="20">
        <f t="shared" ref="G151:G158" si="357">+I151/30</f>
        <v>0</v>
      </c>
      <c r="H151" s="21">
        <f t="shared" ref="H151:H158" si="358">+G151*1.0452</f>
        <v>0</v>
      </c>
      <c r="I151" s="22">
        <v>0</v>
      </c>
      <c r="J151" s="23">
        <f t="shared" ref="J151:J158" si="359">+I151*7</f>
        <v>0</v>
      </c>
      <c r="K151" s="23">
        <f>(I151/30*6)</f>
        <v>0</v>
      </c>
      <c r="L151" s="23"/>
      <c r="M151" s="23">
        <f>(I151/30*29)</f>
        <v>0</v>
      </c>
      <c r="N151" s="23">
        <v>0</v>
      </c>
      <c r="O151" s="23">
        <v>0</v>
      </c>
      <c r="P151" s="23">
        <v>0</v>
      </c>
      <c r="Q151" s="23">
        <f t="shared" si="308"/>
        <v>0</v>
      </c>
      <c r="R151" s="23">
        <f t="shared" si="338"/>
        <v>0</v>
      </c>
      <c r="S151" s="138">
        <v>0</v>
      </c>
      <c r="T151" s="23"/>
      <c r="U151" s="23">
        <f t="shared" si="307"/>
        <v>0</v>
      </c>
      <c r="V151" s="23"/>
      <c r="W151" s="25">
        <f t="shared" si="346"/>
        <v>0</v>
      </c>
      <c r="X151" s="26" t="e">
        <f t="shared" si="326"/>
        <v>#N/A</v>
      </c>
      <c r="Y151" s="26" t="e">
        <f t="shared" si="327"/>
        <v>#N/A</v>
      </c>
      <c r="Z151" s="27" t="e">
        <f t="shared" si="328"/>
        <v>#N/A</v>
      </c>
      <c r="AA151" s="28" t="e">
        <f t="shared" ref="AA151:AA158" si="360">(((I151-X151)*Z151)+Y151)</f>
        <v>#N/A</v>
      </c>
      <c r="AB151" s="28"/>
      <c r="AC151" s="23">
        <f>+'[1]IMSS con incremento'!$X$16</f>
        <v>66.16469749479451</v>
      </c>
      <c r="AD151" s="28"/>
      <c r="AE151" s="29" t="e">
        <f t="shared" ref="AE151:AE158" si="361">+I151-AA151-AB151-AC151-AD151</f>
        <v>#N/A</v>
      </c>
      <c r="AF151" s="30">
        <f t="shared" ref="AF151:AF158" si="362">+I151</f>
        <v>0</v>
      </c>
      <c r="AG151" s="31">
        <f t="shared" ref="AG151:AG158" si="363">+M151</f>
        <v>0</v>
      </c>
      <c r="AH151" s="32">
        <f t="shared" si="322"/>
        <v>2191.2000000000003</v>
      </c>
      <c r="AI151" s="33">
        <f t="shared" ref="AI151:AI158" si="364">+AG151-AH151</f>
        <v>-2191.2000000000003</v>
      </c>
      <c r="AJ151" s="33">
        <f t="shared" ref="AJ151:AJ158" si="365">(+AI151/365)*30.4</f>
        <v>-182.49994520547946</v>
      </c>
      <c r="AK151" s="33">
        <f t="shared" ref="AK151:AK158" si="366">+AF151+AJ151</f>
        <v>-182.49994520547946</v>
      </c>
      <c r="AL151" s="34">
        <f t="shared" si="329"/>
        <v>0</v>
      </c>
      <c r="AM151" s="34">
        <f t="shared" si="330"/>
        <v>0</v>
      </c>
      <c r="AN151" s="35">
        <f t="shared" si="331"/>
        <v>0</v>
      </c>
      <c r="AO151" s="36">
        <f t="shared" ref="AO151:AO158" si="367">+(AK151-AL151)*AN151+AM151</f>
        <v>0</v>
      </c>
      <c r="AP151" s="37">
        <f t="shared" si="332"/>
        <v>0</v>
      </c>
      <c r="AQ151" s="36">
        <f t="shared" si="333"/>
        <v>0</v>
      </c>
      <c r="AR151" s="35">
        <f t="shared" si="334"/>
        <v>0</v>
      </c>
      <c r="AS151" s="38">
        <f t="shared" ref="AS151:AS158" si="368">+(AF151-AP151)*AR151+AQ151</f>
        <v>0</v>
      </c>
      <c r="AT151" s="38">
        <f t="shared" ref="AT151:AT158" si="369">+AO151-AS151</f>
        <v>0</v>
      </c>
      <c r="AU151" s="39">
        <f t="shared" ref="AU151:AU158" si="370">+AT151/AJ151</f>
        <v>0</v>
      </c>
      <c r="AV151" s="30">
        <f t="shared" ref="AV151:AV158" si="371">+AI151*AU151</f>
        <v>0</v>
      </c>
      <c r="AW151" s="45"/>
      <c r="AX151" s="26">
        <f t="shared" si="335"/>
        <v>4210.42</v>
      </c>
      <c r="AY151" s="26">
        <f t="shared" si="336"/>
        <v>247.24</v>
      </c>
      <c r="AZ151" s="27">
        <f t="shared" si="337"/>
        <v>0.10880000000000001</v>
      </c>
      <c r="BA151" s="23">
        <v>6471.12</v>
      </c>
      <c r="BB151" s="28">
        <f t="shared" ref="BB151:BB158" si="372">(((BA151-AX151)*AZ151)+AY151)</f>
        <v>493.20416</v>
      </c>
      <c r="BC151" s="28">
        <f t="shared" ref="BC151:BC158" si="373">+BA151*0.115</f>
        <v>744.17880000000002</v>
      </c>
      <c r="BD151" s="23">
        <f>+'[1]IMSS Sin incremento'!$X$12</f>
        <v>47.907139183561647</v>
      </c>
      <c r="BE151" s="28">
        <f t="shared" ref="BE151:BE158" si="374">(BA151*0.01)</f>
        <v>64.711200000000005</v>
      </c>
      <c r="BF151" s="29">
        <f t="shared" ref="BF151:BF158" si="375">+BA151-BB151-BC151-BD151-BE151</f>
        <v>5121.1187008164388</v>
      </c>
      <c r="BG151" s="41" t="e">
        <f t="shared" ref="BG151:BG158" si="376">+AE151-BF151</f>
        <v>#N/A</v>
      </c>
      <c r="BH151" s="288"/>
      <c r="BI151" s="323">
        <f>J151+L151+M151+T151+U151+V151+BH151+IMSS!AU148</f>
        <v>0</v>
      </c>
    </row>
    <row r="152" spans="1:61" s="47" customFormat="1" hidden="1">
      <c r="A152" s="68"/>
      <c r="B152" s="68"/>
      <c r="C152" s="18"/>
      <c r="D152" s="43"/>
      <c r="E152" s="43"/>
      <c r="F152" s="43"/>
      <c r="G152" s="20">
        <f t="shared" si="357"/>
        <v>0</v>
      </c>
      <c r="H152" s="21">
        <f t="shared" si="358"/>
        <v>0</v>
      </c>
      <c r="I152" s="22">
        <v>0</v>
      </c>
      <c r="J152" s="23">
        <f t="shared" si="359"/>
        <v>0</v>
      </c>
      <c r="K152" s="23">
        <f t="shared" ref="K152:K158" si="377">(I152/30*6)</f>
        <v>0</v>
      </c>
      <c r="L152" s="23"/>
      <c r="M152" s="23">
        <f t="shared" ref="M152:M158" si="378">(I152/30*29)</f>
        <v>0</v>
      </c>
      <c r="N152" s="24">
        <v>0</v>
      </c>
      <c r="O152" s="23">
        <v>0</v>
      </c>
      <c r="P152" s="23">
        <v>0</v>
      </c>
      <c r="Q152" s="23">
        <f t="shared" si="308"/>
        <v>0</v>
      </c>
      <c r="R152" s="23">
        <f t="shared" si="338"/>
        <v>0</v>
      </c>
      <c r="S152" s="23">
        <v>0</v>
      </c>
      <c r="T152" s="23"/>
      <c r="U152" s="23">
        <f t="shared" si="307"/>
        <v>0</v>
      </c>
      <c r="V152" s="23"/>
      <c r="W152" s="25">
        <f t="shared" si="346"/>
        <v>0</v>
      </c>
      <c r="X152" s="26" t="e">
        <f t="shared" si="326"/>
        <v>#N/A</v>
      </c>
      <c r="Y152" s="26" t="e">
        <f t="shared" si="327"/>
        <v>#N/A</v>
      </c>
      <c r="Z152" s="27" t="e">
        <f t="shared" si="328"/>
        <v>#N/A</v>
      </c>
      <c r="AA152" s="28" t="e">
        <f t="shared" si="360"/>
        <v>#N/A</v>
      </c>
      <c r="AB152" s="28"/>
      <c r="AC152" s="23">
        <f>+'[1]IMSS con incremento'!$X$16</f>
        <v>66.16469749479451</v>
      </c>
      <c r="AD152" s="28"/>
      <c r="AE152" s="29" t="e">
        <f t="shared" si="361"/>
        <v>#N/A</v>
      </c>
      <c r="AF152" s="30">
        <f t="shared" si="362"/>
        <v>0</v>
      </c>
      <c r="AG152" s="31">
        <f t="shared" si="363"/>
        <v>0</v>
      </c>
      <c r="AH152" s="32">
        <f t="shared" si="322"/>
        <v>2191.2000000000003</v>
      </c>
      <c r="AI152" s="33">
        <f t="shared" si="364"/>
        <v>-2191.2000000000003</v>
      </c>
      <c r="AJ152" s="33">
        <f t="shared" si="365"/>
        <v>-182.49994520547946</v>
      </c>
      <c r="AK152" s="33">
        <f t="shared" si="366"/>
        <v>-182.49994520547946</v>
      </c>
      <c r="AL152" s="34">
        <f t="shared" si="329"/>
        <v>0</v>
      </c>
      <c r="AM152" s="34">
        <f t="shared" si="330"/>
        <v>0</v>
      </c>
      <c r="AN152" s="35">
        <f t="shared" si="331"/>
        <v>0</v>
      </c>
      <c r="AO152" s="36">
        <f t="shared" si="367"/>
        <v>0</v>
      </c>
      <c r="AP152" s="37">
        <f t="shared" si="332"/>
        <v>0</v>
      </c>
      <c r="AQ152" s="36">
        <f t="shared" si="333"/>
        <v>0</v>
      </c>
      <c r="AR152" s="35">
        <f t="shared" si="334"/>
        <v>0</v>
      </c>
      <c r="AS152" s="38">
        <f t="shared" si="368"/>
        <v>0</v>
      </c>
      <c r="AT152" s="38">
        <f t="shared" si="369"/>
        <v>0</v>
      </c>
      <c r="AU152" s="39">
        <f t="shared" si="370"/>
        <v>0</v>
      </c>
      <c r="AV152" s="30">
        <f t="shared" si="371"/>
        <v>0</v>
      </c>
      <c r="AW152" s="45"/>
      <c r="AX152" s="26">
        <f t="shared" si="335"/>
        <v>4210.42</v>
      </c>
      <c r="AY152" s="26">
        <f t="shared" si="336"/>
        <v>247.24</v>
      </c>
      <c r="AZ152" s="27">
        <f t="shared" si="337"/>
        <v>0.10880000000000001</v>
      </c>
      <c r="BA152" s="23">
        <v>6471.12</v>
      </c>
      <c r="BB152" s="28">
        <f t="shared" si="372"/>
        <v>493.20416</v>
      </c>
      <c r="BC152" s="28">
        <f t="shared" si="373"/>
        <v>744.17880000000002</v>
      </c>
      <c r="BD152" s="23">
        <f>+'[1]IMSS Sin incremento'!$X$12</f>
        <v>47.907139183561647</v>
      </c>
      <c r="BE152" s="28">
        <f t="shared" si="374"/>
        <v>64.711200000000005</v>
      </c>
      <c r="BF152" s="29">
        <f t="shared" si="375"/>
        <v>5121.1187008164388</v>
      </c>
      <c r="BG152" s="41" t="e">
        <f t="shared" si="376"/>
        <v>#N/A</v>
      </c>
      <c r="BH152" s="288"/>
      <c r="BI152" s="323">
        <f>J152+L152+M152+T152+U152+V152+BH152+IMSS!AU149</f>
        <v>0</v>
      </c>
    </row>
    <row r="153" spans="1:61" s="47" customFormat="1" hidden="1">
      <c r="A153" s="68"/>
      <c r="B153" s="68"/>
      <c r="C153" s="18"/>
      <c r="D153" s="43"/>
      <c r="E153" s="43"/>
      <c r="F153" s="43"/>
      <c r="G153" s="20">
        <f t="shared" si="357"/>
        <v>0</v>
      </c>
      <c r="H153" s="21">
        <f t="shared" si="358"/>
        <v>0</v>
      </c>
      <c r="I153" s="22">
        <v>0</v>
      </c>
      <c r="J153" s="23">
        <f t="shared" si="359"/>
        <v>0</v>
      </c>
      <c r="K153" s="23">
        <f t="shared" si="377"/>
        <v>0</v>
      </c>
      <c r="L153" s="23"/>
      <c r="M153" s="23">
        <f t="shared" si="378"/>
        <v>0</v>
      </c>
      <c r="N153" s="23">
        <v>0</v>
      </c>
      <c r="O153" s="23">
        <v>0</v>
      </c>
      <c r="P153" s="23">
        <v>0</v>
      </c>
      <c r="Q153" s="23">
        <f t="shared" si="308"/>
        <v>0</v>
      </c>
      <c r="R153" s="23">
        <f t="shared" si="338"/>
        <v>0</v>
      </c>
      <c r="S153" s="138">
        <v>0</v>
      </c>
      <c r="T153" s="23"/>
      <c r="U153" s="23">
        <f t="shared" si="307"/>
        <v>0</v>
      </c>
      <c r="V153" s="23"/>
      <c r="W153" s="25">
        <f t="shared" si="346"/>
        <v>0</v>
      </c>
      <c r="X153" s="26" t="e">
        <f t="shared" si="326"/>
        <v>#N/A</v>
      </c>
      <c r="Y153" s="26" t="e">
        <f t="shared" si="327"/>
        <v>#N/A</v>
      </c>
      <c r="Z153" s="27" t="e">
        <f t="shared" si="328"/>
        <v>#N/A</v>
      </c>
      <c r="AA153" s="28" t="e">
        <f t="shared" si="360"/>
        <v>#N/A</v>
      </c>
      <c r="AB153" s="28"/>
      <c r="AC153" s="23">
        <f>+'[1]IMSS con incremento'!$X$32</f>
        <v>48.080410126027409</v>
      </c>
      <c r="AD153" s="28"/>
      <c r="AE153" s="29" t="e">
        <f t="shared" si="361"/>
        <v>#N/A</v>
      </c>
      <c r="AF153" s="30">
        <f t="shared" si="362"/>
        <v>0</v>
      </c>
      <c r="AG153" s="31">
        <f t="shared" si="363"/>
        <v>0</v>
      </c>
      <c r="AH153" s="32">
        <f t="shared" si="322"/>
        <v>2191.2000000000003</v>
      </c>
      <c r="AI153" s="33">
        <f t="shared" si="364"/>
        <v>-2191.2000000000003</v>
      </c>
      <c r="AJ153" s="33">
        <f t="shared" si="365"/>
        <v>-182.49994520547946</v>
      </c>
      <c r="AK153" s="33">
        <f t="shared" si="366"/>
        <v>-182.49994520547946</v>
      </c>
      <c r="AL153" s="34">
        <f t="shared" si="329"/>
        <v>0</v>
      </c>
      <c r="AM153" s="34">
        <f t="shared" si="330"/>
        <v>0</v>
      </c>
      <c r="AN153" s="35">
        <f t="shared" si="331"/>
        <v>0</v>
      </c>
      <c r="AO153" s="36">
        <f t="shared" si="367"/>
        <v>0</v>
      </c>
      <c r="AP153" s="37">
        <f t="shared" si="332"/>
        <v>0</v>
      </c>
      <c r="AQ153" s="36">
        <f t="shared" si="333"/>
        <v>0</v>
      </c>
      <c r="AR153" s="35">
        <f t="shared" si="334"/>
        <v>0</v>
      </c>
      <c r="AS153" s="38">
        <f t="shared" si="368"/>
        <v>0</v>
      </c>
      <c r="AT153" s="38">
        <f t="shared" si="369"/>
        <v>0</v>
      </c>
      <c r="AU153" s="39">
        <f t="shared" si="370"/>
        <v>0</v>
      </c>
      <c r="AV153" s="30">
        <f t="shared" si="371"/>
        <v>0</v>
      </c>
      <c r="AW153" s="45"/>
      <c r="AX153" s="26">
        <f t="shared" si="335"/>
        <v>4210.42</v>
      </c>
      <c r="AY153" s="26">
        <f t="shared" si="336"/>
        <v>247.24</v>
      </c>
      <c r="AZ153" s="27">
        <f t="shared" si="337"/>
        <v>0.10880000000000001</v>
      </c>
      <c r="BA153" s="23">
        <v>6260.1</v>
      </c>
      <c r="BB153" s="28">
        <f t="shared" si="372"/>
        <v>470.24518400000005</v>
      </c>
      <c r="BC153" s="28">
        <f t="shared" si="373"/>
        <v>719.91150000000005</v>
      </c>
      <c r="BD153" s="23">
        <f>+'[1]IMSS Sin incremento'!$X$12</f>
        <v>47.907139183561647</v>
      </c>
      <c r="BE153" s="28">
        <f t="shared" si="374"/>
        <v>62.601000000000006</v>
      </c>
      <c r="BF153" s="29">
        <f t="shared" si="375"/>
        <v>4959.4351768164388</v>
      </c>
      <c r="BG153" s="41" t="e">
        <f t="shared" si="376"/>
        <v>#N/A</v>
      </c>
      <c r="BH153" s="288"/>
      <c r="BI153" s="323">
        <f>J153+L153+M153+T153+U153+V153+BH153+IMSS!AU150</f>
        <v>0</v>
      </c>
    </row>
    <row r="154" spans="1:61" s="47" customFormat="1" hidden="1">
      <c r="A154" s="68"/>
      <c r="B154" s="68"/>
      <c r="C154" s="18"/>
      <c r="D154" s="43"/>
      <c r="E154" s="43"/>
      <c r="F154" s="43"/>
      <c r="G154" s="20">
        <f t="shared" si="357"/>
        <v>0</v>
      </c>
      <c r="H154" s="21">
        <f t="shared" si="358"/>
        <v>0</v>
      </c>
      <c r="I154" s="22">
        <v>0</v>
      </c>
      <c r="J154" s="23">
        <f t="shared" si="359"/>
        <v>0</v>
      </c>
      <c r="K154" s="23">
        <f t="shared" si="377"/>
        <v>0</v>
      </c>
      <c r="L154" s="23"/>
      <c r="M154" s="23">
        <f t="shared" si="378"/>
        <v>0</v>
      </c>
      <c r="N154" s="24">
        <v>0</v>
      </c>
      <c r="O154" s="23">
        <v>0</v>
      </c>
      <c r="P154" s="23">
        <v>0</v>
      </c>
      <c r="Q154" s="23">
        <f t="shared" si="308"/>
        <v>0</v>
      </c>
      <c r="R154" s="23">
        <f t="shared" si="338"/>
        <v>0</v>
      </c>
      <c r="S154" s="23">
        <v>0</v>
      </c>
      <c r="T154" s="23"/>
      <c r="U154" s="23">
        <f t="shared" ref="U154:U158" si="379">(J154*3%)</f>
        <v>0</v>
      </c>
      <c r="V154" s="23"/>
      <c r="W154" s="25">
        <f t="shared" si="346"/>
        <v>0</v>
      </c>
      <c r="X154" s="26" t="e">
        <f t="shared" si="326"/>
        <v>#N/A</v>
      </c>
      <c r="Y154" s="26" t="e">
        <f t="shared" si="327"/>
        <v>#N/A</v>
      </c>
      <c r="Z154" s="27" t="e">
        <f t="shared" si="328"/>
        <v>#N/A</v>
      </c>
      <c r="AA154" s="28" t="e">
        <f t="shared" si="360"/>
        <v>#N/A</v>
      </c>
      <c r="AB154" s="28"/>
      <c r="AC154" s="23">
        <f>+'[1]IMSS con incremento'!$X$12</f>
        <v>62.817565420273979</v>
      </c>
      <c r="AD154" s="28"/>
      <c r="AE154" s="29" t="e">
        <f t="shared" si="361"/>
        <v>#N/A</v>
      </c>
      <c r="AF154" s="30">
        <f t="shared" si="362"/>
        <v>0</v>
      </c>
      <c r="AG154" s="31">
        <f t="shared" si="363"/>
        <v>0</v>
      </c>
      <c r="AH154" s="32">
        <f t="shared" si="322"/>
        <v>2191.2000000000003</v>
      </c>
      <c r="AI154" s="33">
        <f t="shared" si="364"/>
        <v>-2191.2000000000003</v>
      </c>
      <c r="AJ154" s="33">
        <f t="shared" si="365"/>
        <v>-182.49994520547946</v>
      </c>
      <c r="AK154" s="33">
        <f t="shared" si="366"/>
        <v>-182.49994520547946</v>
      </c>
      <c r="AL154" s="34">
        <f t="shared" si="329"/>
        <v>0</v>
      </c>
      <c r="AM154" s="34">
        <f t="shared" si="330"/>
        <v>0</v>
      </c>
      <c r="AN154" s="35">
        <f t="shared" si="331"/>
        <v>0</v>
      </c>
      <c r="AO154" s="36">
        <f t="shared" si="367"/>
        <v>0</v>
      </c>
      <c r="AP154" s="37">
        <f t="shared" si="332"/>
        <v>0</v>
      </c>
      <c r="AQ154" s="36">
        <f t="shared" si="333"/>
        <v>0</v>
      </c>
      <c r="AR154" s="35">
        <f t="shared" si="334"/>
        <v>0</v>
      </c>
      <c r="AS154" s="38">
        <f t="shared" si="368"/>
        <v>0</v>
      </c>
      <c r="AT154" s="38">
        <f t="shared" si="369"/>
        <v>0</v>
      </c>
      <c r="AU154" s="39">
        <f t="shared" si="370"/>
        <v>0</v>
      </c>
      <c r="AV154" s="30">
        <f t="shared" si="371"/>
        <v>0</v>
      </c>
      <c r="AW154" s="45"/>
      <c r="AX154" s="26">
        <f t="shared" si="335"/>
        <v>4210.42</v>
      </c>
      <c r="AY154" s="26">
        <f t="shared" si="336"/>
        <v>247.24</v>
      </c>
      <c r="AZ154" s="27">
        <f t="shared" si="337"/>
        <v>0.10880000000000001</v>
      </c>
      <c r="BA154" s="23">
        <v>6260.1</v>
      </c>
      <c r="BB154" s="28">
        <f t="shared" si="372"/>
        <v>470.24518400000005</v>
      </c>
      <c r="BC154" s="28">
        <f t="shared" si="373"/>
        <v>719.91150000000005</v>
      </c>
      <c r="BD154" s="23">
        <f>+'[1]IMSS Sin incremento'!$X$12</f>
        <v>47.907139183561647</v>
      </c>
      <c r="BE154" s="28">
        <f t="shared" si="374"/>
        <v>62.601000000000006</v>
      </c>
      <c r="BF154" s="29">
        <f t="shared" si="375"/>
        <v>4959.4351768164388</v>
      </c>
      <c r="BG154" s="41" t="e">
        <f t="shared" si="376"/>
        <v>#N/A</v>
      </c>
      <c r="BH154" s="288"/>
      <c r="BI154" s="323">
        <f>J154+L154+M154+T154+U154+V154+BH154+IMSS!AU151</f>
        <v>0</v>
      </c>
    </row>
    <row r="155" spans="1:61" s="47" customFormat="1" hidden="1">
      <c r="A155" s="68"/>
      <c r="B155" s="68"/>
      <c r="C155" s="18"/>
      <c r="D155" s="43"/>
      <c r="E155" s="43"/>
      <c r="F155" s="43"/>
      <c r="G155" s="20">
        <f t="shared" si="357"/>
        <v>0</v>
      </c>
      <c r="H155" s="21">
        <f t="shared" si="358"/>
        <v>0</v>
      </c>
      <c r="I155" s="22">
        <v>0</v>
      </c>
      <c r="J155" s="23">
        <f t="shared" si="359"/>
        <v>0</v>
      </c>
      <c r="K155" s="23">
        <f t="shared" si="377"/>
        <v>0</v>
      </c>
      <c r="L155" s="23"/>
      <c r="M155" s="23">
        <f t="shared" si="378"/>
        <v>0</v>
      </c>
      <c r="N155" s="23">
        <v>0</v>
      </c>
      <c r="O155" s="23">
        <v>0</v>
      </c>
      <c r="P155" s="23">
        <v>0</v>
      </c>
      <c r="Q155" s="23">
        <f t="shared" ref="Q155:Q158" si="380">N155+O155+P155</f>
        <v>0</v>
      </c>
      <c r="R155" s="23">
        <f t="shared" si="338"/>
        <v>0</v>
      </c>
      <c r="S155" s="138">
        <v>0</v>
      </c>
      <c r="T155" s="23"/>
      <c r="U155" s="23">
        <f t="shared" si="379"/>
        <v>0</v>
      </c>
      <c r="V155" s="23"/>
      <c r="W155" s="25">
        <f t="shared" si="346"/>
        <v>0</v>
      </c>
      <c r="X155" s="26" t="e">
        <f t="shared" si="326"/>
        <v>#N/A</v>
      </c>
      <c r="Y155" s="26" t="e">
        <f t="shared" si="327"/>
        <v>#N/A</v>
      </c>
      <c r="Z155" s="27" t="e">
        <f t="shared" si="328"/>
        <v>#N/A</v>
      </c>
      <c r="AA155" s="28" t="e">
        <f t="shared" si="360"/>
        <v>#N/A</v>
      </c>
      <c r="AB155" s="28"/>
      <c r="AC155" s="23">
        <f>+'[1]IMSS con incremento'!$X$26</f>
        <v>113.35133520263011</v>
      </c>
      <c r="AD155" s="28"/>
      <c r="AE155" s="29" t="e">
        <f t="shared" si="361"/>
        <v>#N/A</v>
      </c>
      <c r="AF155" s="30">
        <f t="shared" si="362"/>
        <v>0</v>
      </c>
      <c r="AG155" s="31">
        <f t="shared" si="363"/>
        <v>0</v>
      </c>
      <c r="AH155" s="32">
        <f t="shared" si="322"/>
        <v>2191.2000000000003</v>
      </c>
      <c r="AI155" s="33">
        <f t="shared" si="364"/>
        <v>-2191.2000000000003</v>
      </c>
      <c r="AJ155" s="33">
        <f t="shared" si="365"/>
        <v>-182.49994520547946</v>
      </c>
      <c r="AK155" s="33">
        <f t="shared" si="366"/>
        <v>-182.49994520547946</v>
      </c>
      <c r="AL155" s="34">
        <f t="shared" si="329"/>
        <v>0</v>
      </c>
      <c r="AM155" s="34">
        <f t="shared" si="330"/>
        <v>0</v>
      </c>
      <c r="AN155" s="35">
        <f t="shared" si="331"/>
        <v>0</v>
      </c>
      <c r="AO155" s="36">
        <f t="shared" si="367"/>
        <v>0</v>
      </c>
      <c r="AP155" s="37">
        <f t="shared" si="332"/>
        <v>0</v>
      </c>
      <c r="AQ155" s="36">
        <f t="shared" si="333"/>
        <v>0</v>
      </c>
      <c r="AR155" s="35">
        <f t="shared" si="334"/>
        <v>0</v>
      </c>
      <c r="AS155" s="38">
        <f t="shared" si="368"/>
        <v>0</v>
      </c>
      <c r="AT155" s="38">
        <f t="shared" si="369"/>
        <v>0</v>
      </c>
      <c r="AU155" s="39">
        <f t="shared" si="370"/>
        <v>0</v>
      </c>
      <c r="AV155" s="30">
        <f t="shared" si="371"/>
        <v>0</v>
      </c>
      <c r="AW155" s="45"/>
      <c r="AX155" s="26">
        <f t="shared" si="335"/>
        <v>8601.51</v>
      </c>
      <c r="AY155" s="26">
        <f t="shared" si="336"/>
        <v>786.54</v>
      </c>
      <c r="AZ155" s="27">
        <f t="shared" si="337"/>
        <v>0.17920000000000003</v>
      </c>
      <c r="BA155" s="23">
        <v>9695</v>
      </c>
      <c r="BB155" s="28">
        <f t="shared" si="372"/>
        <v>982.49340799999993</v>
      </c>
      <c r="BC155" s="28">
        <f t="shared" si="373"/>
        <v>1114.925</v>
      </c>
      <c r="BD155" s="23">
        <f>+'[1]IMSS Sin incremento'!$X$26</f>
        <v>90.018614002191754</v>
      </c>
      <c r="BE155" s="28">
        <f t="shared" si="374"/>
        <v>96.95</v>
      </c>
      <c r="BF155" s="29">
        <f t="shared" si="375"/>
        <v>7410.6129779978082</v>
      </c>
      <c r="BG155" s="41" t="e">
        <f t="shared" si="376"/>
        <v>#N/A</v>
      </c>
      <c r="BH155" s="288"/>
      <c r="BI155" s="323">
        <f>J155+L155+M155+T155+U155+V155+BH155+IMSS!AU152</f>
        <v>0</v>
      </c>
    </row>
    <row r="156" spans="1:61" s="47" customFormat="1" hidden="1">
      <c r="A156" s="68"/>
      <c r="B156" s="68"/>
      <c r="C156" s="18"/>
      <c r="D156" s="43"/>
      <c r="E156" s="43"/>
      <c r="F156" s="43"/>
      <c r="G156" s="20">
        <f t="shared" si="357"/>
        <v>0</v>
      </c>
      <c r="H156" s="21">
        <f t="shared" si="358"/>
        <v>0</v>
      </c>
      <c r="I156" s="22">
        <v>0</v>
      </c>
      <c r="J156" s="23">
        <f t="shared" si="359"/>
        <v>0</v>
      </c>
      <c r="K156" s="23">
        <f t="shared" si="377"/>
        <v>0</v>
      </c>
      <c r="L156" s="23"/>
      <c r="M156" s="23">
        <f t="shared" si="378"/>
        <v>0</v>
      </c>
      <c r="N156" s="24">
        <v>0</v>
      </c>
      <c r="O156" s="23">
        <v>0</v>
      </c>
      <c r="P156" s="23">
        <v>0</v>
      </c>
      <c r="Q156" s="23">
        <f t="shared" si="380"/>
        <v>0</v>
      </c>
      <c r="R156" s="23">
        <f t="shared" si="338"/>
        <v>0</v>
      </c>
      <c r="S156" s="23">
        <v>0</v>
      </c>
      <c r="T156" s="23"/>
      <c r="U156" s="23">
        <f t="shared" si="379"/>
        <v>0</v>
      </c>
      <c r="V156" s="23"/>
      <c r="W156" s="25">
        <f t="shared" si="346"/>
        <v>0</v>
      </c>
      <c r="X156" s="26" t="e">
        <f t="shared" si="326"/>
        <v>#N/A</v>
      </c>
      <c r="Y156" s="26" t="e">
        <f t="shared" si="327"/>
        <v>#N/A</v>
      </c>
      <c r="Z156" s="27" t="e">
        <f t="shared" si="328"/>
        <v>#N/A</v>
      </c>
      <c r="AA156" s="28" t="e">
        <f t="shared" si="360"/>
        <v>#N/A</v>
      </c>
      <c r="AB156" s="28"/>
      <c r="AC156" s="23">
        <f>+'[1]IMSS con incremento'!$X$32</f>
        <v>48.080410126027409</v>
      </c>
      <c r="AD156" s="28"/>
      <c r="AE156" s="29" t="e">
        <f t="shared" si="361"/>
        <v>#N/A</v>
      </c>
      <c r="AF156" s="30">
        <f t="shared" si="362"/>
        <v>0</v>
      </c>
      <c r="AG156" s="31">
        <f t="shared" si="363"/>
        <v>0</v>
      </c>
      <c r="AH156" s="32">
        <f t="shared" si="322"/>
        <v>2191.2000000000003</v>
      </c>
      <c r="AI156" s="33">
        <f t="shared" si="364"/>
        <v>-2191.2000000000003</v>
      </c>
      <c r="AJ156" s="33">
        <f t="shared" si="365"/>
        <v>-182.49994520547946</v>
      </c>
      <c r="AK156" s="33">
        <f t="shared" si="366"/>
        <v>-182.49994520547946</v>
      </c>
      <c r="AL156" s="34">
        <f t="shared" si="329"/>
        <v>0</v>
      </c>
      <c r="AM156" s="34">
        <f t="shared" si="330"/>
        <v>0</v>
      </c>
      <c r="AN156" s="35">
        <f t="shared" si="331"/>
        <v>0</v>
      </c>
      <c r="AO156" s="36">
        <f t="shared" si="367"/>
        <v>0</v>
      </c>
      <c r="AP156" s="37">
        <f t="shared" si="332"/>
        <v>0</v>
      </c>
      <c r="AQ156" s="36">
        <f t="shared" si="333"/>
        <v>0</v>
      </c>
      <c r="AR156" s="35">
        <f t="shared" si="334"/>
        <v>0</v>
      </c>
      <c r="AS156" s="38">
        <f t="shared" si="368"/>
        <v>0</v>
      </c>
      <c r="AT156" s="38">
        <f t="shared" si="369"/>
        <v>0</v>
      </c>
      <c r="AU156" s="39">
        <f t="shared" si="370"/>
        <v>0</v>
      </c>
      <c r="AV156" s="30">
        <f t="shared" si="371"/>
        <v>0</v>
      </c>
      <c r="AW156" s="45"/>
      <c r="AX156" s="26">
        <f t="shared" si="335"/>
        <v>4210.42</v>
      </c>
      <c r="AY156" s="26">
        <f t="shared" si="336"/>
        <v>247.24</v>
      </c>
      <c r="AZ156" s="27">
        <f t="shared" si="337"/>
        <v>0.10880000000000001</v>
      </c>
      <c r="BA156" s="23">
        <v>5736</v>
      </c>
      <c r="BB156" s="28">
        <f t="shared" si="372"/>
        <v>413.22310400000003</v>
      </c>
      <c r="BC156" s="28">
        <f t="shared" si="373"/>
        <v>659.64</v>
      </c>
      <c r="BD156" s="23">
        <f>+'[1]IMSS Sin incremento'!$X$12</f>
        <v>47.907139183561647</v>
      </c>
      <c r="BE156" s="28">
        <f t="shared" si="374"/>
        <v>57.36</v>
      </c>
      <c r="BF156" s="29">
        <f t="shared" si="375"/>
        <v>4557.8697568164389</v>
      </c>
      <c r="BG156" s="41" t="e">
        <f t="shared" si="376"/>
        <v>#N/A</v>
      </c>
      <c r="BH156" s="288"/>
      <c r="BI156" s="323">
        <f>J156+L156+M156+T156+U156+V156+BH156+IMSS!AU153</f>
        <v>0</v>
      </c>
    </row>
    <row r="157" spans="1:61" s="47" customFormat="1" hidden="1">
      <c r="A157" s="68"/>
      <c r="B157" s="68"/>
      <c r="C157" s="18"/>
      <c r="D157" s="43"/>
      <c r="E157" s="43"/>
      <c r="F157" s="43"/>
      <c r="G157" s="20">
        <f t="shared" si="357"/>
        <v>0</v>
      </c>
      <c r="H157" s="21">
        <f t="shared" si="358"/>
        <v>0</v>
      </c>
      <c r="I157" s="22">
        <v>0</v>
      </c>
      <c r="J157" s="23">
        <f t="shared" si="359"/>
        <v>0</v>
      </c>
      <c r="K157" s="23">
        <f t="shared" si="377"/>
        <v>0</v>
      </c>
      <c r="L157" s="23"/>
      <c r="M157" s="23">
        <f t="shared" si="378"/>
        <v>0</v>
      </c>
      <c r="N157" s="23">
        <v>0</v>
      </c>
      <c r="O157" s="23">
        <v>0</v>
      </c>
      <c r="P157" s="23">
        <v>0</v>
      </c>
      <c r="Q157" s="23">
        <f t="shared" si="380"/>
        <v>0</v>
      </c>
      <c r="R157" s="23">
        <f t="shared" si="338"/>
        <v>0</v>
      </c>
      <c r="S157" s="138">
        <v>0</v>
      </c>
      <c r="T157" s="23"/>
      <c r="U157" s="23">
        <f t="shared" si="379"/>
        <v>0</v>
      </c>
      <c r="V157" s="23"/>
      <c r="W157" s="25">
        <f t="shared" si="346"/>
        <v>0</v>
      </c>
      <c r="X157" s="26" t="e">
        <f t="shared" si="326"/>
        <v>#N/A</v>
      </c>
      <c r="Y157" s="26" t="e">
        <f t="shared" si="327"/>
        <v>#N/A</v>
      </c>
      <c r="Z157" s="27" t="e">
        <f t="shared" si="328"/>
        <v>#N/A</v>
      </c>
      <c r="AA157" s="28" t="e">
        <f t="shared" si="360"/>
        <v>#N/A</v>
      </c>
      <c r="AB157" s="28"/>
      <c r="AC157" s="23">
        <f>+'[1]IMSS con incremento'!$X$12</f>
        <v>62.817565420273979</v>
      </c>
      <c r="AD157" s="28"/>
      <c r="AE157" s="29" t="e">
        <f t="shared" si="361"/>
        <v>#N/A</v>
      </c>
      <c r="AF157" s="30">
        <f t="shared" si="362"/>
        <v>0</v>
      </c>
      <c r="AG157" s="31">
        <f t="shared" si="363"/>
        <v>0</v>
      </c>
      <c r="AH157" s="32">
        <f t="shared" si="322"/>
        <v>2191.2000000000003</v>
      </c>
      <c r="AI157" s="33">
        <f t="shared" si="364"/>
        <v>-2191.2000000000003</v>
      </c>
      <c r="AJ157" s="33">
        <f t="shared" si="365"/>
        <v>-182.49994520547946</v>
      </c>
      <c r="AK157" s="33">
        <f t="shared" si="366"/>
        <v>-182.49994520547946</v>
      </c>
      <c r="AL157" s="34">
        <f t="shared" si="329"/>
        <v>0</v>
      </c>
      <c r="AM157" s="34">
        <f t="shared" si="330"/>
        <v>0</v>
      </c>
      <c r="AN157" s="35">
        <f t="shared" si="331"/>
        <v>0</v>
      </c>
      <c r="AO157" s="36">
        <f t="shared" si="367"/>
        <v>0</v>
      </c>
      <c r="AP157" s="37">
        <f t="shared" si="332"/>
        <v>0</v>
      </c>
      <c r="AQ157" s="36">
        <f t="shared" si="333"/>
        <v>0</v>
      </c>
      <c r="AR157" s="35">
        <f t="shared" si="334"/>
        <v>0</v>
      </c>
      <c r="AS157" s="38">
        <f t="shared" si="368"/>
        <v>0</v>
      </c>
      <c r="AT157" s="38">
        <f t="shared" si="369"/>
        <v>0</v>
      </c>
      <c r="AU157" s="39">
        <f t="shared" si="370"/>
        <v>0</v>
      </c>
      <c r="AV157" s="30">
        <f t="shared" si="371"/>
        <v>0</v>
      </c>
      <c r="AW157" s="45"/>
      <c r="AX157" s="26">
        <f t="shared" si="335"/>
        <v>4210.42</v>
      </c>
      <c r="AY157" s="26">
        <f t="shared" si="336"/>
        <v>247.24</v>
      </c>
      <c r="AZ157" s="27">
        <f t="shared" si="337"/>
        <v>0.10880000000000001</v>
      </c>
      <c r="BA157" s="23">
        <v>6260.1</v>
      </c>
      <c r="BB157" s="28">
        <f t="shared" si="372"/>
        <v>470.24518400000005</v>
      </c>
      <c r="BC157" s="28">
        <f t="shared" si="373"/>
        <v>719.91150000000005</v>
      </c>
      <c r="BD157" s="23">
        <f>+'[1]IMSS Sin incremento'!$X$12</f>
        <v>47.907139183561647</v>
      </c>
      <c r="BE157" s="28">
        <f t="shared" si="374"/>
        <v>62.601000000000006</v>
      </c>
      <c r="BF157" s="29">
        <f t="shared" si="375"/>
        <v>4959.4351768164388</v>
      </c>
      <c r="BG157" s="41" t="e">
        <f t="shared" si="376"/>
        <v>#N/A</v>
      </c>
      <c r="BH157" s="288"/>
      <c r="BI157" s="323">
        <f>J157+L157+M157+T157+U157+V157+BH157+IMSS!AU154</f>
        <v>0</v>
      </c>
    </row>
    <row r="158" spans="1:61" s="47" customFormat="1" hidden="1">
      <c r="A158" s="68"/>
      <c r="B158" s="68"/>
      <c r="C158" s="18"/>
      <c r="D158" s="43"/>
      <c r="E158" s="43"/>
      <c r="F158" s="43"/>
      <c r="G158" s="20">
        <f t="shared" si="357"/>
        <v>0</v>
      </c>
      <c r="H158" s="21">
        <f t="shared" si="358"/>
        <v>0</v>
      </c>
      <c r="I158" s="22">
        <v>0</v>
      </c>
      <c r="J158" s="23">
        <f t="shared" si="359"/>
        <v>0</v>
      </c>
      <c r="K158" s="23">
        <f t="shared" si="377"/>
        <v>0</v>
      </c>
      <c r="L158" s="23"/>
      <c r="M158" s="23">
        <f t="shared" si="378"/>
        <v>0</v>
      </c>
      <c r="N158" s="24">
        <v>0</v>
      </c>
      <c r="O158" s="23">
        <v>0</v>
      </c>
      <c r="P158" s="23">
        <v>0</v>
      </c>
      <c r="Q158" s="23">
        <f t="shared" si="380"/>
        <v>0</v>
      </c>
      <c r="R158" s="23">
        <f t="shared" si="338"/>
        <v>0</v>
      </c>
      <c r="S158" s="23">
        <v>0</v>
      </c>
      <c r="T158" s="23"/>
      <c r="U158" s="23">
        <f t="shared" si="379"/>
        <v>0</v>
      </c>
      <c r="V158" s="23"/>
      <c r="W158" s="25">
        <f t="shared" si="346"/>
        <v>0</v>
      </c>
      <c r="X158" s="26" t="e">
        <f t="shared" si="326"/>
        <v>#N/A</v>
      </c>
      <c r="Y158" s="26" t="e">
        <f t="shared" si="327"/>
        <v>#N/A</v>
      </c>
      <c r="Z158" s="27" t="e">
        <f t="shared" si="328"/>
        <v>#N/A</v>
      </c>
      <c r="AA158" s="28" t="e">
        <f t="shared" si="360"/>
        <v>#N/A</v>
      </c>
      <c r="AB158" s="28"/>
      <c r="AC158" s="23">
        <f>+'[1]IMSS con incremento'!$X$21</f>
        <v>102.73209120657535</v>
      </c>
      <c r="AD158" s="28"/>
      <c r="AE158" s="29" t="e">
        <f t="shared" si="361"/>
        <v>#N/A</v>
      </c>
      <c r="AF158" s="30">
        <f t="shared" si="362"/>
        <v>0</v>
      </c>
      <c r="AG158" s="31">
        <f t="shared" si="363"/>
        <v>0</v>
      </c>
      <c r="AH158" s="32">
        <f t="shared" si="322"/>
        <v>2191.2000000000003</v>
      </c>
      <c r="AI158" s="33">
        <f t="shared" si="364"/>
        <v>-2191.2000000000003</v>
      </c>
      <c r="AJ158" s="33">
        <f t="shared" si="365"/>
        <v>-182.49994520547946</v>
      </c>
      <c r="AK158" s="33">
        <f t="shared" si="366"/>
        <v>-182.49994520547946</v>
      </c>
      <c r="AL158" s="34">
        <f t="shared" si="329"/>
        <v>0</v>
      </c>
      <c r="AM158" s="34">
        <f t="shared" si="330"/>
        <v>0</v>
      </c>
      <c r="AN158" s="35">
        <f t="shared" si="331"/>
        <v>0</v>
      </c>
      <c r="AO158" s="36">
        <f t="shared" si="367"/>
        <v>0</v>
      </c>
      <c r="AP158" s="37">
        <f t="shared" si="332"/>
        <v>0</v>
      </c>
      <c r="AQ158" s="36">
        <f t="shared" si="333"/>
        <v>0</v>
      </c>
      <c r="AR158" s="35">
        <f t="shared" si="334"/>
        <v>0</v>
      </c>
      <c r="AS158" s="38">
        <f t="shared" si="368"/>
        <v>0</v>
      </c>
      <c r="AT158" s="38">
        <f t="shared" si="369"/>
        <v>0</v>
      </c>
      <c r="AU158" s="39">
        <f t="shared" si="370"/>
        <v>0</v>
      </c>
      <c r="AV158" s="30">
        <f t="shared" si="371"/>
        <v>0</v>
      </c>
      <c r="AW158" s="45"/>
      <c r="AX158" s="26">
        <f t="shared" si="335"/>
        <v>8601.51</v>
      </c>
      <c r="AY158" s="26">
        <f t="shared" si="336"/>
        <v>786.54</v>
      </c>
      <c r="AZ158" s="27">
        <f t="shared" si="337"/>
        <v>0.17920000000000003</v>
      </c>
      <c r="BA158" s="23">
        <v>9053.1</v>
      </c>
      <c r="BB158" s="28">
        <f t="shared" si="372"/>
        <v>867.46492799999999</v>
      </c>
      <c r="BC158" s="28">
        <f t="shared" si="373"/>
        <v>1041.1065000000001</v>
      </c>
      <c r="BD158" s="23">
        <f>+'[1]IMSS Sin incremento'!$X$12</f>
        <v>47.907139183561647</v>
      </c>
      <c r="BE158" s="28">
        <f t="shared" si="374"/>
        <v>90.531000000000006</v>
      </c>
      <c r="BF158" s="29">
        <f t="shared" si="375"/>
        <v>7006.0904328164388</v>
      </c>
      <c r="BG158" s="41" t="e">
        <f t="shared" si="376"/>
        <v>#N/A</v>
      </c>
      <c r="BH158" s="288"/>
      <c r="BI158" s="323">
        <f>J158+L158+M158+T158+U158+V158+BH158+IMSS!AU155</f>
        <v>0</v>
      </c>
    </row>
    <row r="159" spans="1:61" ht="15.75" thickBot="1">
      <c r="BH159" s="287"/>
    </row>
    <row r="160" spans="1:61" ht="15.75" thickBot="1">
      <c r="C160" s="180" t="s">
        <v>96</v>
      </c>
      <c r="D160" s="70"/>
      <c r="E160" s="70"/>
      <c r="F160" s="70"/>
      <c r="G160" s="179">
        <f t="shared" ref="G160:W160" si="381">SUM(G5:G158)</f>
        <v>24247.999999999996</v>
      </c>
      <c r="H160" s="179">
        <f t="shared" si="381"/>
        <v>28893.916800000006</v>
      </c>
      <c r="I160" s="179">
        <f t="shared" si="381"/>
        <v>727439.99999999988</v>
      </c>
      <c r="J160" s="179">
        <f t="shared" si="381"/>
        <v>8729280.0000000037</v>
      </c>
      <c r="K160" s="179">
        <f t="shared" si="381"/>
        <v>440946.02350933349</v>
      </c>
      <c r="L160" s="179">
        <f t="shared" si="381"/>
        <v>121239.99999999996</v>
      </c>
      <c r="M160" s="179">
        <f t="shared" si="381"/>
        <v>1212400</v>
      </c>
      <c r="N160" s="179">
        <f t="shared" si="381"/>
        <v>149385.59999999998</v>
      </c>
      <c r="O160" s="179">
        <f t="shared" si="381"/>
        <v>1063014.4000000011</v>
      </c>
      <c r="P160" s="179">
        <f t="shared" si="381"/>
        <v>0</v>
      </c>
      <c r="Q160" s="179">
        <f t="shared" si="381"/>
        <v>1102365.0587733344</v>
      </c>
      <c r="R160" s="179">
        <f t="shared" si="381"/>
        <v>222303.55000000005</v>
      </c>
      <c r="S160" s="179">
        <f t="shared" si="381"/>
        <v>0</v>
      </c>
      <c r="T160" s="179">
        <f t="shared" si="381"/>
        <v>1527623.9999999998</v>
      </c>
      <c r="U160" s="179">
        <f t="shared" si="381"/>
        <v>261878.39999999997</v>
      </c>
      <c r="V160" s="179">
        <f t="shared" si="381"/>
        <v>174585.59999999998</v>
      </c>
      <c r="W160" s="179">
        <f t="shared" si="381"/>
        <v>12020136.713509336</v>
      </c>
      <c r="X160" s="130"/>
      <c r="Y160" s="72"/>
      <c r="Z160" s="72"/>
      <c r="AA160" s="72"/>
      <c r="AB160" s="72"/>
      <c r="AC160" s="72"/>
      <c r="AD160" s="72"/>
      <c r="AE160" s="72"/>
      <c r="AF160" s="72">
        <f t="shared" ref="AF160:AV160" si="382">SUM(AF5:AF158)</f>
        <v>622217.69999999995</v>
      </c>
      <c r="AG160" s="72">
        <f t="shared" si="382"/>
        <v>1037029.5</v>
      </c>
      <c r="AH160" s="72">
        <f t="shared" si="382"/>
        <v>313341.60000000085</v>
      </c>
      <c r="AI160" s="72">
        <f t="shared" si="382"/>
        <v>700372.40000000561</v>
      </c>
      <c r="AJ160" s="72">
        <f t="shared" si="382"/>
        <v>58332.386191781145</v>
      </c>
      <c r="AK160" s="72">
        <f t="shared" si="382"/>
        <v>666560.78619177686</v>
      </c>
      <c r="AL160" s="72">
        <f t="shared" si="382"/>
        <v>446860.15999999963</v>
      </c>
      <c r="AM160" s="72">
        <f t="shared" si="382"/>
        <v>54928.870000000017</v>
      </c>
      <c r="AN160" s="72">
        <f t="shared" si="382"/>
        <v>8.1191999999999922</v>
      </c>
      <c r="AO160" s="72">
        <f t="shared" si="382"/>
        <v>108303.17219305207</v>
      </c>
      <c r="AP160" s="72">
        <f t="shared" si="382"/>
        <v>434720.03999999963</v>
      </c>
      <c r="AQ160" s="72">
        <f t="shared" si="382"/>
        <v>50968.140000000021</v>
      </c>
      <c r="AR160" s="72">
        <f t="shared" si="382"/>
        <v>8.2463999999999924</v>
      </c>
      <c r="AS160" s="72">
        <f t="shared" si="382"/>
        <v>92785.598879999961</v>
      </c>
      <c r="AT160" s="72">
        <f t="shared" si="382"/>
        <v>17396.568097052063</v>
      </c>
      <c r="AU160" s="72">
        <f t="shared" si="382"/>
        <v>8.0538401089074956</v>
      </c>
      <c r="AV160" s="72">
        <f t="shared" si="382"/>
        <v>208873.2682705264</v>
      </c>
      <c r="AW160" s="73"/>
      <c r="AX160" s="73"/>
      <c r="AY160" s="73"/>
      <c r="AZ160" s="73"/>
      <c r="BA160" s="71">
        <f t="shared" ref="BA160:BF160" si="383">SUM(BA5:BA158)</f>
        <v>1370084.6500000004</v>
      </c>
      <c r="BB160" s="72">
        <f t="shared" si="383"/>
        <v>149756.45361600004</v>
      </c>
      <c r="BC160" s="72">
        <f t="shared" si="383"/>
        <v>130940.02695000001</v>
      </c>
      <c r="BD160" s="72">
        <f t="shared" si="383"/>
        <v>11653.580534958912</v>
      </c>
      <c r="BE160" s="72">
        <f t="shared" si="383"/>
        <v>8287.1911999999975</v>
      </c>
      <c r="BF160" s="72">
        <f t="shared" si="383"/>
        <v>1069447.3976990415</v>
      </c>
      <c r="BG160" s="41"/>
      <c r="BH160" s="324">
        <f>SUM(BH5:BH52)</f>
        <v>170100</v>
      </c>
      <c r="BI160" s="324">
        <f>SUM(BI5:BI52)</f>
        <v>12965711.550000004</v>
      </c>
    </row>
    <row r="161" spans="9:53">
      <c r="I161" s="74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V161" s="6" t="s">
        <v>36</v>
      </c>
      <c r="BA161" s="76"/>
    </row>
    <row r="162" spans="9:53" hidden="1">
      <c r="I162" s="77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78"/>
      <c r="Y162" s="78"/>
      <c r="Z162" s="78"/>
      <c r="AA162" s="78"/>
      <c r="AB162" s="78"/>
      <c r="AC162" s="78"/>
      <c r="AD162" s="78"/>
      <c r="AF162" s="6" t="s">
        <v>37</v>
      </c>
      <c r="BA162" s="79"/>
    </row>
    <row r="163" spans="9:53" s="42" customFormat="1" ht="15.75" hidden="1" customHeight="1">
      <c r="I163" s="80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81"/>
      <c r="U163" s="24"/>
      <c r="V163" s="24"/>
      <c r="W163" s="82"/>
      <c r="X163" s="83"/>
      <c r="Y163" s="83"/>
      <c r="Z163" s="83"/>
      <c r="AA163" s="83"/>
      <c r="AB163" s="83"/>
      <c r="AC163" s="83"/>
      <c r="AD163" s="83"/>
      <c r="AF163" s="84" t="s">
        <v>38</v>
      </c>
      <c r="AG163" s="84" t="s">
        <v>39</v>
      </c>
      <c r="AH163" s="84" t="s">
        <v>40</v>
      </c>
      <c r="AI163" s="84" t="s">
        <v>41</v>
      </c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BA163" s="86"/>
    </row>
    <row r="164" spans="9:53" s="87" customFormat="1" hidden="1">
      <c r="I164" s="1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9"/>
      <c r="X164" s="90"/>
      <c r="Y164" s="90"/>
      <c r="Z164" s="90"/>
      <c r="AA164" s="90"/>
      <c r="AB164" s="90"/>
      <c r="AC164" s="90"/>
      <c r="AD164" s="90"/>
      <c r="AF164" s="91">
        <v>0.01</v>
      </c>
      <c r="AG164" s="91">
        <v>496.07</v>
      </c>
      <c r="AH164" s="91">
        <v>0</v>
      </c>
      <c r="AI164" s="91">
        <f>1.92/100</f>
        <v>1.9199999999999998E-2</v>
      </c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BA164" s="93"/>
    </row>
    <row r="165" spans="9:53" hidden="1">
      <c r="J165" s="23"/>
      <c r="K165" s="94"/>
      <c r="L165" s="94"/>
      <c r="M165" s="94"/>
      <c r="N165" s="94"/>
      <c r="O165" s="94"/>
      <c r="P165" s="94"/>
      <c r="Q165" s="95"/>
      <c r="R165" s="95"/>
      <c r="S165" s="95"/>
      <c r="T165" s="56"/>
      <c r="U165" s="95"/>
      <c r="V165" s="95"/>
      <c r="W165" s="96"/>
      <c r="X165" s="96"/>
      <c r="Y165" s="96"/>
      <c r="Z165" s="96"/>
      <c r="AA165" s="96"/>
      <c r="AB165" s="96"/>
      <c r="AC165" s="96"/>
      <c r="AD165" s="96"/>
      <c r="AF165" s="91">
        <v>496.08</v>
      </c>
      <c r="AG165" s="97">
        <v>4210.41</v>
      </c>
      <c r="AH165" s="91">
        <v>9.52</v>
      </c>
      <c r="AI165" s="91">
        <f>6.4/100</f>
        <v>6.4000000000000001E-2</v>
      </c>
      <c r="BA165" s="9"/>
    </row>
    <row r="166" spans="9:53" hidden="1">
      <c r="J166" s="2"/>
      <c r="K166" s="94"/>
      <c r="L166" s="94"/>
      <c r="M166" s="94"/>
      <c r="N166" s="94"/>
      <c r="O166" s="94"/>
      <c r="P166" s="94"/>
      <c r="Q166" s="2"/>
      <c r="R166" s="2"/>
      <c r="S166" s="98"/>
      <c r="T166" s="99"/>
      <c r="U166" s="2"/>
      <c r="V166" s="98"/>
      <c r="W166" s="98"/>
      <c r="X166" s="98"/>
      <c r="Y166" s="98"/>
      <c r="Z166" s="98"/>
      <c r="AA166" s="98"/>
      <c r="AB166" s="98"/>
      <c r="AC166" s="98"/>
      <c r="AD166" s="98"/>
      <c r="AF166" s="97">
        <v>4210.42</v>
      </c>
      <c r="AG166" s="97">
        <v>7399.42</v>
      </c>
      <c r="AH166" s="91">
        <v>247.24</v>
      </c>
      <c r="AI166" s="91">
        <f>10.88/100</f>
        <v>0.10880000000000001</v>
      </c>
      <c r="BA166" s="9"/>
    </row>
    <row r="167" spans="9:53" hidden="1">
      <c r="J167" s="94"/>
      <c r="K167" s="94"/>
      <c r="L167" s="94"/>
      <c r="M167" s="94"/>
      <c r="N167" s="100"/>
      <c r="O167" s="94"/>
      <c r="P167" s="94"/>
      <c r="Q167" s="94"/>
      <c r="R167" s="94"/>
      <c r="S167" s="100"/>
      <c r="T167" s="100"/>
      <c r="U167" s="94"/>
      <c r="V167" s="100"/>
      <c r="W167" s="101"/>
      <c r="X167" s="101"/>
      <c r="Y167" s="101"/>
      <c r="Z167" s="101"/>
      <c r="AA167" s="101"/>
      <c r="AB167" s="101"/>
      <c r="AC167" s="101"/>
      <c r="AD167" s="101"/>
      <c r="AF167" s="97">
        <v>7399.43</v>
      </c>
      <c r="AG167" s="97">
        <v>8601.5</v>
      </c>
      <c r="AH167" s="91">
        <v>594.21</v>
      </c>
      <c r="AI167" s="91">
        <f>16/100</f>
        <v>0.16</v>
      </c>
      <c r="BA167" s="102"/>
    </row>
    <row r="168" spans="9:53" hidden="1">
      <c r="J168" s="103"/>
      <c r="K168" s="94"/>
      <c r="L168" s="94"/>
      <c r="M168" s="94"/>
      <c r="N168" s="104"/>
      <c r="O168" s="94"/>
      <c r="P168" s="94"/>
      <c r="Q168" s="103"/>
      <c r="R168" s="103"/>
      <c r="S168" s="103"/>
      <c r="T168" s="103"/>
      <c r="U168" s="103"/>
      <c r="V168" s="103"/>
      <c r="W168" s="105"/>
      <c r="X168" s="105"/>
      <c r="Y168" s="105"/>
      <c r="Z168" s="105"/>
      <c r="AA168" s="105"/>
      <c r="AB168" s="105"/>
      <c r="AC168" s="105"/>
      <c r="AD168" s="105"/>
      <c r="AF168" s="97">
        <v>8601.51</v>
      </c>
      <c r="AG168" s="97">
        <v>10298.35</v>
      </c>
      <c r="AH168" s="91">
        <v>786.54</v>
      </c>
      <c r="AI168" s="91">
        <f>17.92/100</f>
        <v>0.17920000000000003</v>
      </c>
      <c r="BA168" s="9"/>
    </row>
    <row r="169" spans="9:53" hidden="1">
      <c r="J169" s="103"/>
      <c r="K169" s="94"/>
      <c r="L169" s="94"/>
      <c r="M169" s="94"/>
      <c r="N169" s="104"/>
      <c r="O169" s="94"/>
      <c r="P169" s="94"/>
      <c r="Q169" s="103"/>
      <c r="R169" s="103"/>
      <c r="S169" s="103"/>
      <c r="T169" s="103"/>
      <c r="U169" s="103"/>
      <c r="V169" s="103"/>
      <c r="W169" s="105"/>
      <c r="X169" s="105"/>
      <c r="Y169" s="105"/>
      <c r="Z169" s="105"/>
      <c r="AA169" s="105"/>
      <c r="AB169" s="105"/>
      <c r="AC169" s="105"/>
      <c r="AD169" s="105"/>
      <c r="AF169" s="97">
        <v>10298.36</v>
      </c>
      <c r="AG169" s="97">
        <v>20770.29</v>
      </c>
      <c r="AH169" s="97">
        <v>1090.6099999999999</v>
      </c>
      <c r="AI169" s="91">
        <f>21.36/100</f>
        <v>0.21359999999999998</v>
      </c>
      <c r="BA169" s="9"/>
    </row>
    <row r="170" spans="9:53" hidden="1">
      <c r="J170" s="103"/>
      <c r="K170" s="94"/>
      <c r="L170" s="94"/>
      <c r="M170" s="94"/>
      <c r="N170" s="104"/>
      <c r="O170" s="94"/>
      <c r="P170" s="94"/>
      <c r="Q170" s="103"/>
      <c r="R170" s="103"/>
      <c r="S170" s="103"/>
      <c r="T170" s="103"/>
      <c r="U170" s="103"/>
      <c r="V170" s="103"/>
      <c r="W170" s="105"/>
      <c r="X170" s="105"/>
      <c r="Y170" s="105"/>
      <c r="Z170" s="105"/>
      <c r="AA170" s="105"/>
      <c r="AB170" s="105"/>
      <c r="AC170" s="105"/>
      <c r="AD170" s="105"/>
      <c r="AF170" s="97">
        <v>20770.3</v>
      </c>
      <c r="AG170" s="97">
        <v>32736.83</v>
      </c>
      <c r="AH170" s="97">
        <v>3327.42</v>
      </c>
      <c r="AI170" s="91">
        <f>23.52/100</f>
        <v>0.23519999999999999</v>
      </c>
      <c r="BA170" s="9"/>
    </row>
    <row r="171" spans="9:53" hidden="1">
      <c r="J171" s="44"/>
      <c r="K171" s="94"/>
      <c r="L171" s="94"/>
      <c r="M171" s="94"/>
      <c r="N171" s="104"/>
      <c r="O171" s="94"/>
      <c r="P171" s="94"/>
      <c r="Q171" s="103"/>
      <c r="R171" s="103"/>
      <c r="S171" s="103"/>
      <c r="T171" s="103"/>
      <c r="U171" s="103"/>
      <c r="V171" s="103"/>
      <c r="W171" s="105"/>
      <c r="X171" s="105"/>
      <c r="Y171" s="105"/>
      <c r="Z171" s="105"/>
      <c r="AA171" s="105"/>
      <c r="AB171" s="105"/>
      <c r="AC171" s="105"/>
      <c r="AD171" s="105"/>
      <c r="AF171" s="97">
        <v>32736.84</v>
      </c>
      <c r="AG171" s="97">
        <v>62500</v>
      </c>
      <c r="AH171" s="97">
        <v>6141.95</v>
      </c>
      <c r="AI171" s="91">
        <f>30/100</f>
        <v>0.3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BA171" s="9"/>
    </row>
    <row r="172" spans="9:53" hidden="1">
      <c r="J172" s="2"/>
      <c r="K172" s="94"/>
      <c r="L172" s="94"/>
      <c r="M172" s="94"/>
      <c r="N172" s="104"/>
      <c r="O172" s="94"/>
      <c r="P172" s="94"/>
      <c r="Q172" s="2"/>
      <c r="R172" s="2"/>
      <c r="S172" s="2"/>
      <c r="T172" s="2"/>
      <c r="U172" s="2"/>
      <c r="V172" s="2"/>
      <c r="W172" s="106"/>
      <c r="X172" s="106"/>
      <c r="Y172" s="106"/>
      <c r="Z172" s="106"/>
      <c r="AA172" s="106"/>
      <c r="AB172" s="106"/>
      <c r="AC172" s="106"/>
      <c r="AD172" s="106"/>
      <c r="AF172" s="97">
        <v>62500.01</v>
      </c>
      <c r="AG172" s="97">
        <v>83333.33</v>
      </c>
      <c r="AH172" s="97">
        <v>15070.9</v>
      </c>
      <c r="AI172" s="91">
        <f>32/100</f>
        <v>0.32</v>
      </c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BA172" s="9"/>
    </row>
    <row r="173" spans="9:53" hidden="1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F173" s="97">
        <v>83333.34</v>
      </c>
      <c r="AG173" s="97">
        <v>250000</v>
      </c>
      <c r="AH173" s="97">
        <v>21737.57</v>
      </c>
      <c r="AI173" s="91">
        <f>34/100</f>
        <v>0.34</v>
      </c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BA173" s="9"/>
    </row>
    <row r="174" spans="9:53" ht="24.75" hidden="1" thickBot="1"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F174" s="108">
        <v>250000.01</v>
      </c>
      <c r="AG174" s="109" t="s">
        <v>42</v>
      </c>
      <c r="AH174" s="108">
        <v>78404.23</v>
      </c>
      <c r="AI174" s="109">
        <f>35/100</f>
        <v>0.35</v>
      </c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BA174" s="107"/>
    </row>
    <row r="175" spans="9:53" hidden="1"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BA175" s="110"/>
    </row>
    <row r="176" spans="9:53" hidden="1">
      <c r="V176" s="113" t="s">
        <v>43</v>
      </c>
      <c r="W176" s="111" t="e">
        <f>SUM(#REF!)</f>
        <v>#REF!</v>
      </c>
    </row>
    <row r="177" spans="3:60" hidden="1"/>
    <row r="178" spans="3:60" hidden="1"/>
    <row r="179" spans="3:60" hidden="1"/>
    <row r="180" spans="3:60" hidden="1"/>
    <row r="182" spans="3:60" ht="15.75" thickBot="1"/>
    <row r="183" spans="3:60" ht="33.75" customHeight="1" thickBot="1">
      <c r="D183" s="141" t="s">
        <v>95</v>
      </c>
      <c r="E183" s="261"/>
      <c r="F183" s="261"/>
      <c r="G183" s="142" t="s">
        <v>2</v>
      </c>
      <c r="H183" s="142" t="s">
        <v>3</v>
      </c>
      <c r="I183" s="143" t="s">
        <v>94</v>
      </c>
      <c r="J183" s="143" t="s">
        <v>4</v>
      </c>
      <c r="K183" s="143" t="s">
        <v>123</v>
      </c>
      <c r="L183" s="143" t="s">
        <v>124</v>
      </c>
      <c r="M183" s="143" t="s">
        <v>5</v>
      </c>
      <c r="N183" s="143" t="str">
        <f>+N4</f>
        <v>ART.93 FRACCION  XIV 30 DIAS DE SALARIO MINIMO AREA GEOGRAFICA EXCENTOS DE ISR</v>
      </c>
      <c r="O183" s="143" t="str">
        <f>+O4</f>
        <v xml:space="preserve">BASE PAR CALCULAR SUBSIDIO AL  ISR DE AGUILADO </v>
      </c>
      <c r="P183" s="143" t="s">
        <v>6</v>
      </c>
      <c r="Q183" s="143" t="s">
        <v>7</v>
      </c>
      <c r="R183" s="143" t="str">
        <f>+R4</f>
        <v>1322 GRATIFICACIÓN DE FIN DE AÑO (Subsidio al ISR de Aguinaldo)</v>
      </c>
      <c r="S183" s="143" t="s">
        <v>9</v>
      </c>
      <c r="T183" s="143" t="s">
        <v>10</v>
      </c>
      <c r="U183" s="143" t="s">
        <v>11</v>
      </c>
      <c r="V183" s="143" t="s">
        <v>12</v>
      </c>
      <c r="W183" s="144" t="s">
        <v>13</v>
      </c>
    </row>
    <row r="184" spans="3:60">
      <c r="C184" s="180" t="s">
        <v>96</v>
      </c>
      <c r="D184" s="189">
        <v>1</v>
      </c>
      <c r="E184" s="262"/>
      <c r="F184" s="262"/>
      <c r="G184" s="190">
        <f t="shared" ref="G184:AL184" si="384">G5+G6</f>
        <v>2126.14</v>
      </c>
      <c r="H184" s="190">
        <f t="shared" si="384"/>
        <v>2533.5084239999996</v>
      </c>
      <c r="I184" s="190">
        <f t="shared" si="384"/>
        <v>63784.2</v>
      </c>
      <c r="J184" s="190">
        <f t="shared" si="384"/>
        <v>765410.39999999991</v>
      </c>
      <c r="K184" s="190">
        <f t="shared" si="384"/>
        <v>35649.391786666667</v>
      </c>
      <c r="L184" s="190">
        <f t="shared" si="384"/>
        <v>10630.7</v>
      </c>
      <c r="M184" s="190">
        <f t="shared" si="384"/>
        <v>106307</v>
      </c>
      <c r="N184" s="190">
        <f t="shared" si="384"/>
        <v>6224.4</v>
      </c>
      <c r="O184" s="190">
        <f t="shared" si="384"/>
        <v>100082.6</v>
      </c>
      <c r="P184" s="190">
        <f t="shared" si="384"/>
        <v>0</v>
      </c>
      <c r="Q184" s="190">
        <f t="shared" si="384"/>
        <v>89123.479466666671</v>
      </c>
      <c r="R184" s="190">
        <f t="shared" si="384"/>
        <v>28279.21</v>
      </c>
      <c r="S184" s="190">
        <f t="shared" si="384"/>
        <v>0</v>
      </c>
      <c r="T184" s="190">
        <f t="shared" si="384"/>
        <v>133946.81999999998</v>
      </c>
      <c r="U184" s="190">
        <f t="shared" si="384"/>
        <v>22962.311999999998</v>
      </c>
      <c r="V184" s="190">
        <f t="shared" si="384"/>
        <v>15308.207999999999</v>
      </c>
      <c r="W184" s="190">
        <f t="shared" si="384"/>
        <v>1118494.0417866665</v>
      </c>
      <c r="X184" s="190">
        <f t="shared" si="384"/>
        <v>43035.199999999997</v>
      </c>
      <c r="Y184" s="190">
        <f t="shared" si="384"/>
        <v>7232.5599999999995</v>
      </c>
      <c r="Z184" s="190">
        <f t="shared" si="384"/>
        <v>0.51359999999999995</v>
      </c>
      <c r="AA184" s="190">
        <f t="shared" si="384"/>
        <v>13138.362783999997</v>
      </c>
      <c r="AB184" s="190">
        <f t="shared" si="384"/>
        <v>7335.1829999999991</v>
      </c>
      <c r="AC184" s="190">
        <f t="shared" si="384"/>
        <v>375.5628593095891</v>
      </c>
      <c r="AD184" s="190">
        <f t="shared" si="384"/>
        <v>0</v>
      </c>
      <c r="AE184" s="190">
        <f t="shared" si="384"/>
        <v>42935.091356690398</v>
      </c>
      <c r="AF184" s="190">
        <f t="shared" si="384"/>
        <v>63784.2</v>
      </c>
      <c r="AG184" s="190">
        <f t="shared" si="384"/>
        <v>106306.99999999999</v>
      </c>
      <c r="AH184" s="190">
        <f t="shared" si="384"/>
        <v>4382.4000000000005</v>
      </c>
      <c r="AI184" s="190">
        <f t="shared" si="384"/>
        <v>101924.59999999999</v>
      </c>
      <c r="AJ184" s="190">
        <f t="shared" si="384"/>
        <v>8489.0625753424647</v>
      </c>
      <c r="AK184" s="190">
        <f t="shared" si="384"/>
        <v>72273.262575342451</v>
      </c>
      <c r="AL184" s="190">
        <f t="shared" si="384"/>
        <v>43035.199999999997</v>
      </c>
      <c r="AM184" s="190">
        <f t="shared" ref="AM184:BG184" si="385">AM5+AM6</f>
        <v>7232.5599999999995</v>
      </c>
      <c r="AN184" s="190">
        <f t="shared" si="385"/>
        <v>0.51359999999999995</v>
      </c>
      <c r="AO184" s="190">
        <f t="shared" si="385"/>
        <v>15533.069936306845</v>
      </c>
      <c r="AP184" s="190">
        <f t="shared" si="385"/>
        <v>43035.199999999997</v>
      </c>
      <c r="AQ184" s="190">
        <f t="shared" si="385"/>
        <v>7232.5599999999995</v>
      </c>
      <c r="AR184" s="190">
        <f t="shared" si="385"/>
        <v>0.51359999999999995</v>
      </c>
      <c r="AS184" s="190">
        <f t="shared" si="385"/>
        <v>13138.362783999997</v>
      </c>
      <c r="AT184" s="190">
        <f t="shared" si="385"/>
        <v>2394.707152306848</v>
      </c>
      <c r="AU184" s="190">
        <f t="shared" si="385"/>
        <v>0.51359999999999995</v>
      </c>
      <c r="AV184" s="190">
        <f t="shared" si="385"/>
        <v>28752.240479999986</v>
      </c>
      <c r="AW184" s="190">
        <f t="shared" si="385"/>
        <v>0</v>
      </c>
      <c r="AX184" s="190">
        <f t="shared" si="385"/>
        <v>20596.72</v>
      </c>
      <c r="AY184" s="190">
        <f t="shared" si="385"/>
        <v>2181.2199999999998</v>
      </c>
      <c r="AZ184" s="190">
        <f t="shared" si="385"/>
        <v>0.42719999999999997</v>
      </c>
      <c r="BA184" s="190">
        <f t="shared" si="385"/>
        <v>33600</v>
      </c>
      <c r="BB184" s="190">
        <f t="shared" si="385"/>
        <v>4958.7206079999996</v>
      </c>
      <c r="BC184" s="190">
        <f t="shared" si="385"/>
        <v>3864</v>
      </c>
      <c r="BD184" s="190">
        <f t="shared" si="385"/>
        <v>304.08738542465755</v>
      </c>
      <c r="BE184" s="190">
        <f t="shared" si="385"/>
        <v>0</v>
      </c>
      <c r="BF184" s="190">
        <f t="shared" si="385"/>
        <v>24473.192006575344</v>
      </c>
      <c r="BG184" s="190">
        <f t="shared" si="385"/>
        <v>18461.899350115054</v>
      </c>
      <c r="BH184" s="188"/>
    </row>
    <row r="185" spans="3:60">
      <c r="C185" s="180" t="s">
        <v>96</v>
      </c>
      <c r="D185" s="191">
        <v>2</v>
      </c>
      <c r="E185" s="263"/>
      <c r="F185" s="263"/>
      <c r="G185" s="192" t="e">
        <f>G7+#REF!+G8+G9+G10+G11+G12+G13+G14+G15+G16+G17+G18</f>
        <v>#REF!</v>
      </c>
      <c r="H185" s="192" t="e">
        <f>H7+#REF!+H8+H9+H10+H11+H12+H13+H14+H15+H16+H17+H18</f>
        <v>#REF!</v>
      </c>
      <c r="I185" s="192" t="e">
        <f>I7+#REF!+I8+I9+I10+I11+I12+I13+I14+I15+I16+I17+I18</f>
        <v>#REF!</v>
      </c>
      <c r="J185" s="192" t="e">
        <f>J7+#REF!+J8+J9+J10+J11+J12+J13+J14+J15+J16+J17+J18</f>
        <v>#REF!</v>
      </c>
      <c r="K185" s="192" t="e">
        <f>K7+#REF!+K8+K9+K10+K11+K12+K13+K14+K15+K16+K17+K18</f>
        <v>#REF!</v>
      </c>
      <c r="L185" s="192" t="e">
        <f>L7+#REF!+L8+L9+L10+L11+L12+L13+L14+L15+L16+L17+L18</f>
        <v>#REF!</v>
      </c>
      <c r="M185" s="192" t="e">
        <f>M7+#REF!+M8+M9+M10+M11+M12+M13+M14+M15+M16+M17+M18</f>
        <v>#REF!</v>
      </c>
      <c r="N185" s="192" t="e">
        <f>N7+#REF!+N8+N9+N10+N11+N12+N13+N14+N15+N16+N17+N18</f>
        <v>#REF!</v>
      </c>
      <c r="O185" s="192" t="e">
        <f>O7+#REF!+O8+O9+O10+O11+O12+O13+O14+O15+O16+O17+O18</f>
        <v>#REF!</v>
      </c>
      <c r="P185" s="192" t="e">
        <f>P7+#REF!+P8+P9+P10+P11+P12+P13+P14+P15+P16+P17+P18</f>
        <v>#REF!</v>
      </c>
      <c r="Q185" s="192" t="e">
        <f>Q7+#REF!+Q8+Q9+Q10+Q11+Q12+Q13+Q14+Q15+Q16+Q17+Q18</f>
        <v>#REF!</v>
      </c>
      <c r="R185" s="192" t="e">
        <f>R7+#REF!+R8+R9+R10+R11+R12+R13+R14+R15+R16+R17+R18</f>
        <v>#REF!</v>
      </c>
      <c r="S185" s="192" t="e">
        <f>S7+#REF!+S8+S9+S10+S11+S12+S13+S14+S15+S16+S17+S18</f>
        <v>#REF!</v>
      </c>
      <c r="T185" s="192" t="e">
        <f>T7+#REF!+T8+T9+T10+T11+T12+T13+T14+T15+T16+T17+T18</f>
        <v>#REF!</v>
      </c>
      <c r="U185" s="192" t="e">
        <f>U7+#REF!+U8+U9+U10+U11+U12+U13+U14+U15+U16+U17+U18</f>
        <v>#REF!</v>
      </c>
      <c r="V185" s="192" t="e">
        <f>V7+#REF!+V8+V9+V10+V11+V12+V13+V14+V15+V16+V17+V18</f>
        <v>#REF!</v>
      </c>
      <c r="W185" s="192" t="e">
        <f>W7+#REF!+W8+W9+W10+W11+W12+W13+W14+W15+W16+W17+W18</f>
        <v>#REF!</v>
      </c>
      <c r="X185" s="192" t="e">
        <f>X7+#REF!+X8+X9+X10+X11+X12+X13+X14+X15+X16+X17+X18</f>
        <v>#REF!</v>
      </c>
      <c r="Y185" s="192" t="e">
        <f>Y7+#REF!+Y8+Y9+Y10+Y11+Y12+Y13+Y14+Y15+Y16+Y17+Y18</f>
        <v>#REF!</v>
      </c>
      <c r="Z185" s="192" t="e">
        <f>Z7+#REF!+Z8+Z9+Z10+Z11+Z12+Z13+Z14+Z15+Z16+Z17+Z18</f>
        <v>#REF!</v>
      </c>
      <c r="AA185" s="192" t="e">
        <f>AA7+#REF!+AA8+AA9+AA10+AA11+AA12+AA13+AA14+AA15+AA16+AA17+AA18</f>
        <v>#REF!</v>
      </c>
      <c r="AB185" s="192" t="e">
        <f>AB7+#REF!+AB8+AB9+AB10+AB11+AB12+AB13+AB14+AB15+AB16+AB17+AB18</f>
        <v>#REF!</v>
      </c>
      <c r="AC185" s="192" t="e">
        <f>AC7+#REF!+AC8+AC9+AC10+AC11+AC12+AC13+AC14+AC15+AC16+AC17+AC18</f>
        <v>#REF!</v>
      </c>
      <c r="AD185" s="192" t="e">
        <f>AD7+#REF!+AD8+AD9+AD10+AD11+AD12+AD13+AD14+AD15+AD16+AD17+AD18</f>
        <v>#REF!</v>
      </c>
      <c r="AE185" s="192" t="e">
        <f>AE7+#REF!+AE8+AE9+AE10+AE11+AE12+AE13+AE14+AE15+AE16+AE17+AE18</f>
        <v>#REF!</v>
      </c>
      <c r="AF185" s="192" t="e">
        <f>AF7+#REF!+AF8+AF9+AF10+AF11+AF12+AF13+AF14+AF15+AF16+AF17+AF18</f>
        <v>#REF!</v>
      </c>
      <c r="AG185" s="192" t="e">
        <f>AG7+#REF!+AG8+AG9+AG10+AG11+AG12+AG13+AG14+AG15+AG16+AG17+AG18</f>
        <v>#REF!</v>
      </c>
      <c r="AH185" s="192" t="e">
        <f>AH7+#REF!+AH8+AH9+AH10+AH11+AH12+AH13+AH14+AH15+AH16+AH17+AH18</f>
        <v>#REF!</v>
      </c>
      <c r="AI185" s="192" t="e">
        <f>AI7+#REF!+AI8+AI9+AI10+AI11+AI12+AI13+AI14+AI15+AI16+AI17+AI18</f>
        <v>#REF!</v>
      </c>
      <c r="AJ185" s="192" t="e">
        <f>AJ7+#REF!+AJ8+AJ9+AJ10+AJ11+AJ12+AJ13+AJ14+AJ15+AJ16+AJ17+AJ18</f>
        <v>#REF!</v>
      </c>
      <c r="AK185" s="192" t="e">
        <f>AK7+#REF!+AK8+AK9+AK10+AK11+AK12+AK13+AK14+AK15+AK16+AK17+AK18</f>
        <v>#REF!</v>
      </c>
      <c r="AL185" s="192" t="e">
        <f>AL7+#REF!+AL8+AL9+AL10+AL11+AL12+AL13+AL14+AL15+AL16+AL17+AL18</f>
        <v>#REF!</v>
      </c>
      <c r="AM185" s="192" t="e">
        <f>AM7+#REF!+AM8+AM9+AM10+AM11+AM12+AM13+AM14+AM15+AM16+AM17+AM18</f>
        <v>#REF!</v>
      </c>
      <c r="AN185" s="192" t="e">
        <f>AN7+#REF!+AN8+AN9+AN10+AN11+AN12+AN13+AN14+AN15+AN16+AN17+AN18</f>
        <v>#REF!</v>
      </c>
      <c r="AO185" s="192" t="e">
        <f>AO7+#REF!+AO8+AO9+AO10+AO11+AO12+AO13+AO14+AO15+AO16+AO17+AO18</f>
        <v>#REF!</v>
      </c>
      <c r="AP185" s="192" t="e">
        <f>AP7+#REF!+AP8+AP9+AP10+AP11+AP12+AP13+AP14+AP15+AP16+AP17+AP18</f>
        <v>#REF!</v>
      </c>
      <c r="AQ185" s="192" t="e">
        <f>AQ7+#REF!+AQ8+AQ9+AQ10+AQ11+AQ12+AQ13+AQ14+AQ15+AQ16+AQ17+AQ18</f>
        <v>#REF!</v>
      </c>
      <c r="AR185" s="192" t="e">
        <f>AR7+#REF!+AR8+AR9+AR10+AR11+AR12+AR13+AR14+AR15+AR16+AR17+AR18</f>
        <v>#REF!</v>
      </c>
      <c r="AS185" s="192" t="e">
        <f>AS7+#REF!+AS8+AS9+AS10+AS11+AS12+AS13+AS14+AS15+AS16+AS17+AS18</f>
        <v>#REF!</v>
      </c>
      <c r="AT185" s="192" t="e">
        <f>AT7+#REF!+AT8+AT9+AT10+AT11+AT12+AT13+AT14+AT15+AT16+AT17+AT18</f>
        <v>#REF!</v>
      </c>
      <c r="AU185" s="192" t="e">
        <f>AU7+#REF!+AU8+AU9+AU10+AU11+AU12+AU13+AU14+AU15+AU16+AU17+AU18</f>
        <v>#REF!</v>
      </c>
      <c r="AV185" s="192" t="e">
        <f>AV7+#REF!+AV8+AV9+AV10+AV11+AV12+AV13+AV14+AV15+AV16+AV17+AV18</f>
        <v>#REF!</v>
      </c>
      <c r="AW185" s="192" t="e">
        <f>AW7+#REF!+AW8+AW9+AW10+AW11+AW12+AW13+AW14+AW15+AW16+AW17+AW18</f>
        <v>#REF!</v>
      </c>
      <c r="AX185" s="192" t="e">
        <f>AX7+#REF!+AX8+AX9+AX10+AX11+AX12+AX13+AX14+AX15+AX16+AX17+AX18</f>
        <v>#REF!</v>
      </c>
      <c r="AY185" s="192" t="e">
        <f>AY7+#REF!+AY8+AY9+AY10+AY11+AY12+AY13+AY14+AY15+AY16+AY17+AY18</f>
        <v>#REF!</v>
      </c>
      <c r="AZ185" s="192" t="e">
        <f>AZ7+#REF!+AZ8+AZ9+AZ10+AZ11+AZ12+AZ13+AZ14+AZ15+AZ16+AZ17+AZ18</f>
        <v>#REF!</v>
      </c>
      <c r="BA185" s="192" t="e">
        <f>BA7+#REF!+BA8+BA9+BA10+BA11+BA12+BA13+BA14+BA15+BA16+BA17+BA18</f>
        <v>#REF!</v>
      </c>
      <c r="BB185" s="192" t="e">
        <f>BB7+#REF!+BB8+BB9+BB10+BB11+BB12+BB13+BB14+BB15+BB16+BB17+BB18</f>
        <v>#REF!</v>
      </c>
      <c r="BC185" s="192" t="e">
        <f>BC7+#REF!+BC8+BC9+BC10+BC11+BC12+BC13+BC14+BC15+BC16+BC17+BC18</f>
        <v>#REF!</v>
      </c>
      <c r="BD185" s="192" t="e">
        <f>BD7+#REF!+BD8+BD9+BD10+BD11+BD12+BD13+BD14+BD15+BD16+BD17+BD18</f>
        <v>#REF!</v>
      </c>
      <c r="BE185" s="192" t="e">
        <f>BE7+#REF!+BE8+BE9+BE10+BE11+BE12+BE13+BE14+BE15+BE16+BE17+BE18</f>
        <v>#REF!</v>
      </c>
      <c r="BF185" s="192" t="e">
        <f>BF7+#REF!+BF8+BF9+BF10+BF11+BF12+BF13+BF14+BF15+BF16+BF17+BF18</f>
        <v>#REF!</v>
      </c>
      <c r="BG185" s="192" t="e">
        <f>BG7+#REF!+BG8+BG9+BG10+BG11+BG12+BG13+BG14+BG15+BG16+BG17+BG18</f>
        <v>#REF!</v>
      </c>
    </row>
    <row r="186" spans="3:60">
      <c r="C186" s="180" t="s">
        <v>96</v>
      </c>
      <c r="D186" s="193">
        <v>4</v>
      </c>
      <c r="E186" s="264"/>
      <c r="F186" s="264"/>
      <c r="G186" s="194">
        <f t="shared" ref="G186:V186" si="386">G19+G20+G21+G22</f>
        <v>2156.56</v>
      </c>
      <c r="H186" s="194">
        <f t="shared" si="386"/>
        <v>2569.7568959999999</v>
      </c>
      <c r="I186" s="194">
        <f t="shared" si="386"/>
        <v>64696.799999999996</v>
      </c>
      <c r="J186" s="194">
        <f t="shared" si="386"/>
        <v>776361.6</v>
      </c>
      <c r="K186" s="194">
        <f t="shared" si="386"/>
        <v>38831.170559999999</v>
      </c>
      <c r="L186" s="194">
        <f t="shared" si="386"/>
        <v>10782.8</v>
      </c>
      <c r="M186" s="194">
        <f t="shared" si="386"/>
        <v>107828</v>
      </c>
      <c r="N186" s="194">
        <f t="shared" si="386"/>
        <v>12448.8</v>
      </c>
      <c r="O186" s="194">
        <f t="shared" si="386"/>
        <v>95379.199999999997</v>
      </c>
      <c r="P186" s="194">
        <f t="shared" si="386"/>
        <v>0</v>
      </c>
      <c r="Q186" s="194">
        <f t="shared" si="386"/>
        <v>97077.926399999997</v>
      </c>
      <c r="R186" s="194">
        <f t="shared" si="386"/>
        <v>20373</v>
      </c>
      <c r="S186" s="194">
        <f t="shared" si="386"/>
        <v>0</v>
      </c>
      <c r="T186" s="194">
        <f t="shared" si="386"/>
        <v>135863.28</v>
      </c>
      <c r="U186" s="194">
        <f t="shared" si="386"/>
        <v>23290.847999999998</v>
      </c>
      <c r="V186" s="194">
        <f t="shared" si="386"/>
        <v>15527.232</v>
      </c>
      <c r="W186" s="194">
        <f t="shared" ref="W186:BG186" si="387">+W19+W21+W22+W20</f>
        <v>1128857.93056</v>
      </c>
      <c r="X186" s="194">
        <f t="shared" si="387"/>
        <v>41193.440000000002</v>
      </c>
      <c r="Y186" s="194">
        <f t="shared" si="387"/>
        <v>4362.4399999999996</v>
      </c>
      <c r="Z186" s="194">
        <f t="shared" si="387"/>
        <v>0.85439999999999994</v>
      </c>
      <c r="AA186" s="194">
        <f t="shared" si="387"/>
        <v>9382.7576959999969</v>
      </c>
      <c r="AB186" s="194">
        <f t="shared" si="387"/>
        <v>0</v>
      </c>
      <c r="AC186" s="194">
        <f t="shared" si="387"/>
        <v>241.77380690410962</v>
      </c>
      <c r="AD186" s="194">
        <f t="shared" si="387"/>
        <v>646.96799999999996</v>
      </c>
      <c r="AE186" s="194">
        <f t="shared" si="387"/>
        <v>54425.300497095894</v>
      </c>
      <c r="AF186" s="194">
        <f t="shared" si="387"/>
        <v>64696.799999999996</v>
      </c>
      <c r="AG186" s="194">
        <f t="shared" si="387"/>
        <v>107828</v>
      </c>
      <c r="AH186" s="194">
        <f t="shared" si="387"/>
        <v>8764.8000000000011</v>
      </c>
      <c r="AI186" s="194">
        <f t="shared" si="387"/>
        <v>99063.2</v>
      </c>
      <c r="AJ186" s="194">
        <f t="shared" si="387"/>
        <v>8250.7432328767118</v>
      </c>
      <c r="AK186" s="194">
        <f t="shared" si="387"/>
        <v>72947.543232876706</v>
      </c>
      <c r="AL186" s="194">
        <f t="shared" si="387"/>
        <v>41193.440000000002</v>
      </c>
      <c r="AM186" s="194">
        <f t="shared" si="387"/>
        <v>4362.4399999999996</v>
      </c>
      <c r="AN186" s="194">
        <f t="shared" si="387"/>
        <v>0.85439999999999994</v>
      </c>
      <c r="AO186" s="194">
        <f t="shared" si="387"/>
        <v>11145.116450542464</v>
      </c>
      <c r="AP186" s="194">
        <f t="shared" si="387"/>
        <v>41193.440000000002</v>
      </c>
      <c r="AQ186" s="194">
        <f t="shared" si="387"/>
        <v>4362.4399999999996</v>
      </c>
      <c r="AR186" s="194">
        <f t="shared" si="387"/>
        <v>0.85439999999999994</v>
      </c>
      <c r="AS186" s="194">
        <f t="shared" si="387"/>
        <v>9382.7576959999969</v>
      </c>
      <c r="AT186" s="194">
        <f t="shared" si="387"/>
        <v>1762.3587545424671</v>
      </c>
      <c r="AU186" s="194">
        <f t="shared" si="387"/>
        <v>0.85440000000000071</v>
      </c>
      <c r="AV186" s="194">
        <f t="shared" si="387"/>
        <v>21159.899520000017</v>
      </c>
      <c r="AW186" s="194">
        <f t="shared" si="387"/>
        <v>0</v>
      </c>
      <c r="AX186" s="194">
        <f t="shared" si="387"/>
        <v>20030.690000000002</v>
      </c>
      <c r="AY186" s="194">
        <f t="shared" si="387"/>
        <v>1335.93</v>
      </c>
      <c r="AZ186" s="194">
        <f t="shared" si="387"/>
        <v>0.48640000000000005</v>
      </c>
      <c r="BA186" s="194">
        <f t="shared" si="387"/>
        <v>26740</v>
      </c>
      <c r="BB186" s="194">
        <f t="shared" si="387"/>
        <v>2106.2777120000001</v>
      </c>
      <c r="BC186" s="194">
        <f t="shared" si="387"/>
        <v>0</v>
      </c>
      <c r="BD186" s="194">
        <f t="shared" si="387"/>
        <v>183.71484442009134</v>
      </c>
      <c r="BE186" s="194">
        <f t="shared" si="387"/>
        <v>267.39999999999998</v>
      </c>
      <c r="BF186" s="194">
        <f t="shared" si="387"/>
        <v>24182.607443579909</v>
      </c>
      <c r="BG186" s="194">
        <f t="shared" si="387"/>
        <v>30242.693053515985</v>
      </c>
    </row>
    <row r="187" spans="3:60">
      <c r="C187" s="180" t="s">
        <v>96</v>
      </c>
      <c r="D187" s="195">
        <v>5</v>
      </c>
      <c r="E187" s="265"/>
      <c r="F187" s="265"/>
      <c r="G187" s="196">
        <f>G23+G24+G25+G26+G27+G28+G29+G30+G31+G32+G33+G34+G35+G36+G37+G39</f>
        <v>8701.0300000000007</v>
      </c>
      <c r="H187" s="196">
        <f t="shared" ref="H187:BG187" si="388">H23+H24+H25+H26+H27+H28+H29+H30+H31+H32+H33+H34+H35+H36+H37+H39</f>
        <v>10368.147347999999</v>
      </c>
      <c r="I187" s="196">
        <f t="shared" si="388"/>
        <v>261030.90000000008</v>
      </c>
      <c r="J187" s="196">
        <f t="shared" si="388"/>
        <v>3132370.7999999993</v>
      </c>
      <c r="K187" s="196">
        <f t="shared" si="388"/>
        <v>163643.55626666668</v>
      </c>
      <c r="L187" s="196">
        <f t="shared" si="388"/>
        <v>43505.149999999994</v>
      </c>
      <c r="M187" s="196">
        <f t="shared" si="388"/>
        <v>435051.5</v>
      </c>
      <c r="N187" s="196">
        <f t="shared" si="388"/>
        <v>49795.19999999999</v>
      </c>
      <c r="O187" s="196">
        <f t="shared" si="388"/>
        <v>385256.29999999987</v>
      </c>
      <c r="P187" s="196">
        <f t="shared" si="388"/>
        <v>0</v>
      </c>
      <c r="Q187" s="196">
        <f t="shared" si="388"/>
        <v>409108.89066666667</v>
      </c>
      <c r="R187" s="196">
        <f t="shared" si="388"/>
        <v>82175.759999999995</v>
      </c>
      <c r="S187" s="196">
        <f t="shared" si="388"/>
        <v>0</v>
      </c>
      <c r="T187" s="196">
        <f t="shared" si="388"/>
        <v>548164.89</v>
      </c>
      <c r="U187" s="196">
        <f t="shared" si="388"/>
        <v>93971.124000000011</v>
      </c>
      <c r="V187" s="196">
        <f t="shared" si="388"/>
        <v>62647.415999999983</v>
      </c>
      <c r="W187" s="196">
        <f t="shared" si="388"/>
        <v>4561530.196266667</v>
      </c>
      <c r="X187" s="196">
        <f t="shared" si="388"/>
        <v>175245.69999999995</v>
      </c>
      <c r="Y187" s="196">
        <f t="shared" si="388"/>
        <v>19686.570000000003</v>
      </c>
      <c r="Z187" s="196">
        <f t="shared" si="388"/>
        <v>3.4392</v>
      </c>
      <c r="AA187" s="196">
        <f t="shared" si="388"/>
        <v>38118.385919999993</v>
      </c>
      <c r="AB187" s="196">
        <f t="shared" si="388"/>
        <v>30018.553499999995</v>
      </c>
      <c r="AC187" s="196">
        <f t="shared" si="388"/>
        <v>1373.1914107068499</v>
      </c>
      <c r="AD187" s="196">
        <f t="shared" si="388"/>
        <v>2286.8250000000003</v>
      </c>
      <c r="AE187" s="196">
        <f t="shared" si="388"/>
        <v>189233.94416929316</v>
      </c>
      <c r="AF187" s="196">
        <f t="shared" si="388"/>
        <v>261030.90000000008</v>
      </c>
      <c r="AG187" s="196">
        <f t="shared" si="388"/>
        <v>435051.5</v>
      </c>
      <c r="AH187" s="196">
        <f t="shared" si="388"/>
        <v>35059.200000000004</v>
      </c>
      <c r="AI187" s="196">
        <f t="shared" si="388"/>
        <v>399992.29999999987</v>
      </c>
      <c r="AJ187" s="196">
        <f t="shared" si="388"/>
        <v>33314.427178082202</v>
      </c>
      <c r="AK187" s="196">
        <f t="shared" si="388"/>
        <v>294345.3271780822</v>
      </c>
      <c r="AL187" s="196">
        <f t="shared" si="388"/>
        <v>175245.69999999995</v>
      </c>
      <c r="AM187" s="196">
        <f t="shared" si="388"/>
        <v>19686.570000000003</v>
      </c>
      <c r="AN187" s="196">
        <f t="shared" si="388"/>
        <v>3.4392</v>
      </c>
      <c r="AO187" s="196">
        <f t="shared" si="388"/>
        <v>45307.68759688767</v>
      </c>
      <c r="AP187" s="196">
        <f t="shared" si="388"/>
        <v>175245.69999999995</v>
      </c>
      <c r="AQ187" s="196">
        <f t="shared" si="388"/>
        <v>19686.570000000003</v>
      </c>
      <c r="AR187" s="196">
        <f t="shared" si="388"/>
        <v>3.4392</v>
      </c>
      <c r="AS187" s="196">
        <f t="shared" si="388"/>
        <v>38118.385919999993</v>
      </c>
      <c r="AT187" s="196">
        <f t="shared" si="388"/>
        <v>7189.3016768876778</v>
      </c>
      <c r="AU187" s="196">
        <f t="shared" si="388"/>
        <v>3.4392000000000023</v>
      </c>
      <c r="AV187" s="196">
        <f t="shared" si="388"/>
        <v>86318.918160000103</v>
      </c>
      <c r="AW187" s="196">
        <f t="shared" si="388"/>
        <v>0</v>
      </c>
      <c r="AX187" s="196">
        <f t="shared" si="388"/>
        <v>95487.64999999998</v>
      </c>
      <c r="AY187" s="196">
        <f t="shared" si="388"/>
        <v>7377.4299999999985</v>
      </c>
      <c r="AZ187" s="196">
        <f t="shared" si="388"/>
        <v>2.2063999999999999</v>
      </c>
      <c r="BA187" s="196">
        <f t="shared" si="388"/>
        <v>128526.17999999996</v>
      </c>
      <c r="BB187" s="196">
        <f t="shared" si="388"/>
        <v>12251.963327999996</v>
      </c>
      <c r="BC187" s="196">
        <f t="shared" si="388"/>
        <v>14780.510699999997</v>
      </c>
      <c r="BD187" s="196">
        <f t="shared" si="388"/>
        <v>1073.2728635890414</v>
      </c>
      <c r="BE187" s="196">
        <f t="shared" si="388"/>
        <v>961.73879999999986</v>
      </c>
      <c r="BF187" s="196">
        <f t="shared" si="388"/>
        <v>99458.694308410952</v>
      </c>
      <c r="BG187" s="196">
        <f t="shared" si="388"/>
        <v>89775.249860882221</v>
      </c>
    </row>
    <row r="188" spans="3:60">
      <c r="C188" s="180" t="s">
        <v>96</v>
      </c>
      <c r="D188" s="197">
        <v>6</v>
      </c>
      <c r="E188" s="266"/>
      <c r="F188" s="266"/>
      <c r="G188" s="198">
        <f>G40+G41+G42+G43+G44+G45</f>
        <v>3197.3</v>
      </c>
      <c r="H188" s="198">
        <f>H40+H41+H42+H43+H44+H45</f>
        <v>3809.9026800000006</v>
      </c>
      <c r="I188" s="198">
        <f t="shared" ref="I188:V188" si="389">I40+I41+I42+I43+I44+I45</f>
        <v>95919</v>
      </c>
      <c r="J188" s="198">
        <f t="shared" si="389"/>
        <v>1151028</v>
      </c>
      <c r="K188" s="198">
        <f t="shared" si="389"/>
        <v>57990.294613333317</v>
      </c>
      <c r="L188" s="198">
        <f t="shared" si="389"/>
        <v>15986.5</v>
      </c>
      <c r="M188" s="198">
        <f t="shared" si="389"/>
        <v>159865</v>
      </c>
      <c r="N188" s="198">
        <f t="shared" si="389"/>
        <v>18673.2</v>
      </c>
      <c r="O188" s="198">
        <f t="shared" si="389"/>
        <v>141191.79999999999</v>
      </c>
      <c r="P188" s="198">
        <f t="shared" si="389"/>
        <v>0</v>
      </c>
      <c r="Q188" s="198">
        <f t="shared" si="389"/>
        <v>144975.73653333334</v>
      </c>
      <c r="R188" s="198">
        <f t="shared" si="389"/>
        <v>30158.519999999997</v>
      </c>
      <c r="S188" s="198">
        <f t="shared" si="389"/>
        <v>0</v>
      </c>
      <c r="T188" s="198">
        <f t="shared" si="389"/>
        <v>201429.89999999997</v>
      </c>
      <c r="U188" s="198">
        <f t="shared" si="389"/>
        <v>34530.840000000004</v>
      </c>
      <c r="V188" s="198">
        <f t="shared" si="389"/>
        <v>23020.560000000001</v>
      </c>
      <c r="W188" s="198">
        <f t="shared" ref="W188:BG188" si="390">+W39+W40+W41+W47+W48+W49</f>
        <v>1072256.6979466667</v>
      </c>
      <c r="X188" s="198">
        <f t="shared" si="390"/>
        <v>30895.08</v>
      </c>
      <c r="Y188" s="198">
        <f t="shared" si="390"/>
        <v>3271.83</v>
      </c>
      <c r="Z188" s="198">
        <f t="shared" si="390"/>
        <v>0.64079999999999993</v>
      </c>
      <c r="AA188" s="198">
        <f t="shared" si="390"/>
        <v>5989.2321119999979</v>
      </c>
      <c r="AB188" s="198">
        <f t="shared" si="390"/>
        <v>5015.9549999999999</v>
      </c>
      <c r="AC188" s="198">
        <f t="shared" si="390"/>
        <v>274.52003959232871</v>
      </c>
      <c r="AD188" s="198">
        <f t="shared" si="390"/>
        <v>266.16899999999998</v>
      </c>
      <c r="AE188" s="198">
        <f t="shared" si="390"/>
        <v>32071.123848407668</v>
      </c>
      <c r="AF188" s="198">
        <f t="shared" si="390"/>
        <v>43616.999999999993</v>
      </c>
      <c r="AG188" s="198">
        <f t="shared" si="390"/>
        <v>72695</v>
      </c>
      <c r="AH188" s="198">
        <f t="shared" si="390"/>
        <v>6573.6</v>
      </c>
      <c r="AI188" s="198">
        <f t="shared" si="390"/>
        <v>66121.399999999994</v>
      </c>
      <c r="AJ188" s="198">
        <f t="shared" si="390"/>
        <v>5507.0974246575333</v>
      </c>
      <c r="AK188" s="198">
        <f t="shared" si="390"/>
        <v>49124.097424657535</v>
      </c>
      <c r="AL188" s="198">
        <f t="shared" si="390"/>
        <v>30895.08</v>
      </c>
      <c r="AM188" s="198">
        <f t="shared" si="390"/>
        <v>3271.83</v>
      </c>
      <c r="AN188" s="198">
        <f t="shared" si="390"/>
        <v>0.64079999999999993</v>
      </c>
      <c r="AO188" s="198">
        <f t="shared" si="390"/>
        <v>7165.5481219068479</v>
      </c>
      <c r="AP188" s="198">
        <f t="shared" si="390"/>
        <v>30895.08</v>
      </c>
      <c r="AQ188" s="198">
        <f t="shared" si="390"/>
        <v>3271.83</v>
      </c>
      <c r="AR188" s="198">
        <f t="shared" si="390"/>
        <v>0.64079999999999993</v>
      </c>
      <c r="AS188" s="198">
        <f t="shared" si="390"/>
        <v>5989.2321119999979</v>
      </c>
      <c r="AT188" s="198">
        <f t="shared" si="390"/>
        <v>1176.3160099068498</v>
      </c>
      <c r="AU188" s="198">
        <f t="shared" si="390"/>
        <v>0.64080000000000026</v>
      </c>
      <c r="AV188" s="198">
        <f t="shared" si="390"/>
        <v>14123.531040000005</v>
      </c>
      <c r="AW188" s="198">
        <f t="shared" si="390"/>
        <v>0</v>
      </c>
      <c r="AX188" s="198">
        <f t="shared" si="390"/>
        <v>18719.2</v>
      </c>
      <c r="AY188" s="198">
        <f t="shared" si="390"/>
        <v>1585.09</v>
      </c>
      <c r="AZ188" s="198">
        <f t="shared" si="390"/>
        <v>0.43120000000000003</v>
      </c>
      <c r="BA188" s="198">
        <f t="shared" si="390"/>
        <v>25902.239999999998</v>
      </c>
      <c r="BB188" s="198">
        <f t="shared" si="390"/>
        <v>2645.5446240000001</v>
      </c>
      <c r="BC188" s="198">
        <f t="shared" si="390"/>
        <v>2978.7576000000004</v>
      </c>
      <c r="BD188" s="198">
        <f t="shared" si="390"/>
        <v>215.44420366027396</v>
      </c>
      <c r="BE188" s="198">
        <f t="shared" si="390"/>
        <v>129.42240000000001</v>
      </c>
      <c r="BF188" s="198">
        <f t="shared" si="390"/>
        <v>19933.071172339725</v>
      </c>
      <c r="BG188" s="198">
        <f t="shared" si="390"/>
        <v>12138.052676067942</v>
      </c>
    </row>
    <row r="189" spans="3:60">
      <c r="C189" s="180" t="s">
        <v>96</v>
      </c>
      <c r="D189" s="304">
        <v>7</v>
      </c>
      <c r="E189" s="305"/>
      <c r="F189" s="305"/>
      <c r="G189" s="306">
        <f>G46+G47+G48+G49+G50+G51+G52</f>
        <v>1937</v>
      </c>
      <c r="H189" s="306">
        <f t="shared" ref="H189:V189" si="391">H46+H47+H48+H49+H50+H51+H52</f>
        <v>2308.1292000000003</v>
      </c>
      <c r="I189" s="306">
        <f t="shared" si="391"/>
        <v>58110</v>
      </c>
      <c r="J189" s="306">
        <f t="shared" si="391"/>
        <v>697320</v>
      </c>
      <c r="K189" s="306">
        <f t="shared" si="391"/>
        <v>37670.186666666661</v>
      </c>
      <c r="L189" s="306">
        <f t="shared" si="391"/>
        <v>9685</v>
      </c>
      <c r="M189" s="306">
        <f t="shared" si="391"/>
        <v>96850</v>
      </c>
      <c r="N189" s="306">
        <f t="shared" si="391"/>
        <v>21785.4</v>
      </c>
      <c r="O189" s="306">
        <f t="shared" si="391"/>
        <v>75064.600000000006</v>
      </c>
      <c r="P189" s="306">
        <f t="shared" si="391"/>
        <v>0</v>
      </c>
      <c r="Q189" s="306">
        <f t="shared" si="391"/>
        <v>94175.46666666666</v>
      </c>
      <c r="R189" s="306">
        <f t="shared" si="391"/>
        <v>8228.75</v>
      </c>
      <c r="S189" s="306">
        <f t="shared" si="391"/>
        <v>0</v>
      </c>
      <c r="T189" s="306">
        <f t="shared" si="391"/>
        <v>122031</v>
      </c>
      <c r="U189" s="306">
        <f t="shared" si="391"/>
        <v>20919.599999999999</v>
      </c>
      <c r="V189" s="306">
        <f t="shared" si="391"/>
        <v>13946.4</v>
      </c>
      <c r="W189" s="198">
        <f t="shared" ref="W189:BG189" si="392">+W40+W41+W42+W48+W49+W52</f>
        <v>1314824.2646133334</v>
      </c>
      <c r="X189" s="198">
        <f t="shared" si="392"/>
        <v>30895.08</v>
      </c>
      <c r="Y189" s="198">
        <f t="shared" si="392"/>
        <v>3271.83</v>
      </c>
      <c r="Z189" s="198">
        <f t="shared" si="392"/>
        <v>0.64079999999999993</v>
      </c>
      <c r="AA189" s="198">
        <f t="shared" si="392"/>
        <v>7097.7520319999985</v>
      </c>
      <c r="AB189" s="198">
        <f t="shared" si="392"/>
        <v>5612.7705000000005</v>
      </c>
      <c r="AC189" s="198">
        <f t="shared" si="392"/>
        <v>274.52003959232871</v>
      </c>
      <c r="AD189" s="198">
        <f t="shared" si="392"/>
        <v>318.06600000000003</v>
      </c>
      <c r="AE189" s="198">
        <f t="shared" si="392"/>
        <v>35503.591428407672</v>
      </c>
      <c r="AF189" s="198">
        <f t="shared" si="392"/>
        <v>48806.7</v>
      </c>
      <c r="AG189" s="198">
        <f t="shared" si="392"/>
        <v>81344.5</v>
      </c>
      <c r="AH189" s="198">
        <f t="shared" si="392"/>
        <v>6573.6</v>
      </c>
      <c r="AI189" s="198">
        <f t="shared" si="392"/>
        <v>74770.899999999994</v>
      </c>
      <c r="AJ189" s="198">
        <f t="shared" si="392"/>
        <v>6227.4941369863018</v>
      </c>
      <c r="AK189" s="198">
        <f t="shared" si="392"/>
        <v>55034.194136986305</v>
      </c>
      <c r="AL189" s="198">
        <f t="shared" si="392"/>
        <v>30895.08</v>
      </c>
      <c r="AM189" s="198">
        <f t="shared" si="392"/>
        <v>3271.83</v>
      </c>
      <c r="AN189" s="198">
        <f t="shared" si="392"/>
        <v>0.64079999999999993</v>
      </c>
      <c r="AO189" s="198">
        <f t="shared" si="392"/>
        <v>8427.9447796602726</v>
      </c>
      <c r="AP189" s="198">
        <f t="shared" si="392"/>
        <v>30895.08</v>
      </c>
      <c r="AQ189" s="198">
        <f t="shared" si="392"/>
        <v>3271.83</v>
      </c>
      <c r="AR189" s="198">
        <f t="shared" si="392"/>
        <v>0.64079999999999993</v>
      </c>
      <c r="AS189" s="198">
        <f t="shared" si="392"/>
        <v>7097.7520319999985</v>
      </c>
      <c r="AT189" s="198">
        <f t="shared" si="392"/>
        <v>1330.192747660275</v>
      </c>
      <c r="AU189" s="198">
        <f t="shared" si="392"/>
        <v>0.64080000000000059</v>
      </c>
      <c r="AV189" s="198">
        <f t="shared" si="392"/>
        <v>15971.064240000012</v>
      </c>
      <c r="AW189" s="198">
        <f t="shared" si="392"/>
        <v>0</v>
      </c>
      <c r="AX189" s="198">
        <f t="shared" si="392"/>
        <v>18719.2</v>
      </c>
      <c r="AY189" s="198">
        <f t="shared" si="392"/>
        <v>1585.09</v>
      </c>
      <c r="AZ189" s="198">
        <f t="shared" si="392"/>
        <v>0.43120000000000003</v>
      </c>
      <c r="BA189" s="198">
        <f t="shared" si="392"/>
        <v>25902.239999999998</v>
      </c>
      <c r="BB189" s="198">
        <f t="shared" si="392"/>
        <v>2645.5446240000001</v>
      </c>
      <c r="BC189" s="198">
        <f t="shared" si="392"/>
        <v>2978.7576000000004</v>
      </c>
      <c r="BD189" s="198">
        <f t="shared" si="392"/>
        <v>215.44420366027396</v>
      </c>
      <c r="BE189" s="198">
        <f t="shared" si="392"/>
        <v>129.42240000000001</v>
      </c>
      <c r="BF189" s="198">
        <f t="shared" si="392"/>
        <v>19933.071172339725</v>
      </c>
      <c r="BG189" s="198">
        <f t="shared" si="392"/>
        <v>15570.520256067943</v>
      </c>
    </row>
    <row r="190" spans="3:60">
      <c r="G190" s="255" t="e">
        <f t="shared" ref="G190:V190" si="393">SUM(G184:G189)</f>
        <v>#REF!</v>
      </c>
      <c r="H190" s="255" t="e">
        <f t="shared" si="393"/>
        <v>#REF!</v>
      </c>
      <c r="I190" s="255" t="e">
        <f t="shared" si="393"/>
        <v>#REF!</v>
      </c>
      <c r="J190" s="255" t="e">
        <f t="shared" si="393"/>
        <v>#REF!</v>
      </c>
      <c r="K190" s="255" t="e">
        <f t="shared" si="393"/>
        <v>#REF!</v>
      </c>
      <c r="L190" s="255" t="e">
        <f t="shared" si="393"/>
        <v>#REF!</v>
      </c>
      <c r="M190" s="255" t="e">
        <f t="shared" si="393"/>
        <v>#REF!</v>
      </c>
      <c r="N190" s="255" t="e">
        <f t="shared" si="393"/>
        <v>#REF!</v>
      </c>
      <c r="O190" s="255" t="e">
        <f t="shared" si="393"/>
        <v>#REF!</v>
      </c>
      <c r="P190" s="255" t="e">
        <f t="shared" si="393"/>
        <v>#REF!</v>
      </c>
      <c r="Q190" s="255" t="e">
        <f t="shared" si="393"/>
        <v>#REF!</v>
      </c>
      <c r="R190" s="255" t="e">
        <f t="shared" si="393"/>
        <v>#REF!</v>
      </c>
      <c r="S190" s="255" t="e">
        <f t="shared" si="393"/>
        <v>#REF!</v>
      </c>
      <c r="T190" s="255" t="e">
        <f t="shared" si="393"/>
        <v>#REF!</v>
      </c>
      <c r="U190" s="255" t="e">
        <f t="shared" si="393"/>
        <v>#REF!</v>
      </c>
      <c r="V190" s="255" t="e">
        <f t="shared" si="393"/>
        <v>#REF!</v>
      </c>
    </row>
    <row r="192" spans="3:60" hidden="1">
      <c r="G192" s="230"/>
      <c r="H192" s="230"/>
      <c r="I192" s="230"/>
      <c r="J192" s="230"/>
      <c r="K192" s="231"/>
    </row>
    <row r="193" spans="3:17" hidden="1">
      <c r="C193" s="1" t="s">
        <v>160</v>
      </c>
      <c r="G193" s="230">
        <v>50</v>
      </c>
      <c r="H193" s="230"/>
      <c r="I193" s="230">
        <v>30</v>
      </c>
      <c r="J193" s="230"/>
      <c r="K193" s="231"/>
    </row>
    <row r="194" spans="3:17" hidden="1">
      <c r="G194" s="230">
        <v>12</v>
      </c>
      <c r="H194" s="230"/>
      <c r="I194" s="230">
        <v>12</v>
      </c>
      <c r="J194" s="230"/>
      <c r="K194" s="231"/>
    </row>
    <row r="195" spans="3:17" hidden="1">
      <c r="G195" s="232">
        <f>+G193/G194</f>
        <v>4.166666666666667</v>
      </c>
      <c r="H195" s="230"/>
      <c r="I195" s="230">
        <f>+I193/I194</f>
        <v>2.5</v>
      </c>
      <c r="J195" s="230"/>
      <c r="K195" s="231"/>
      <c r="Q195" s="40"/>
    </row>
    <row r="196" spans="3:17" hidden="1">
      <c r="G196" s="230">
        <v>8.5</v>
      </c>
      <c r="H196" s="230"/>
      <c r="I196" s="230">
        <v>8.5</v>
      </c>
      <c r="J196" s="230"/>
      <c r="K196" s="231"/>
    </row>
    <row r="197" spans="3:17" hidden="1">
      <c r="G197" s="232">
        <f>+G195*G196</f>
        <v>35.416666666666671</v>
      </c>
      <c r="H197" s="230"/>
      <c r="I197" s="232">
        <f>+I195*I196</f>
        <v>21.25</v>
      </c>
      <c r="J197" s="230">
        <v>15</v>
      </c>
      <c r="K197" s="231"/>
      <c r="Q197" s="40"/>
    </row>
    <row r="198" spans="3:17" hidden="1">
      <c r="G198" s="232">
        <f>+G9</f>
        <v>654.69000000000005</v>
      </c>
      <c r="H198" s="230"/>
      <c r="I198" s="232">
        <f>+G198</f>
        <v>654.69000000000005</v>
      </c>
      <c r="J198" s="232">
        <f>+I198</f>
        <v>654.69000000000005</v>
      </c>
      <c r="K198" s="231"/>
    </row>
    <row r="199" spans="3:17" hidden="1">
      <c r="G199" s="233">
        <f>+G198*G197</f>
        <v>23186.937500000004</v>
      </c>
      <c r="H199" s="230"/>
      <c r="I199" s="182">
        <f>+I198*I197</f>
        <v>13912.1625</v>
      </c>
      <c r="J199" s="182">
        <f>+J198*J197</f>
        <v>9820.35</v>
      </c>
      <c r="K199" s="233">
        <f>+I199-J199</f>
        <v>4091.8125</v>
      </c>
      <c r="L199" s="227" t="s">
        <v>155</v>
      </c>
    </row>
    <row r="200" spans="3:17" hidden="1">
      <c r="G200" s="230"/>
      <c r="H200" s="230"/>
      <c r="I200" s="230"/>
      <c r="J200" s="230"/>
      <c r="K200" s="231">
        <v>0.25</v>
      </c>
    </row>
    <row r="201" spans="3:17" hidden="1">
      <c r="C201" s="364" t="s">
        <v>156</v>
      </c>
      <c r="D201" s="365"/>
      <c r="E201" s="259"/>
      <c r="F201" s="259"/>
      <c r="G201" s="233">
        <v>3237.46</v>
      </c>
      <c r="H201" s="230"/>
      <c r="I201" s="230"/>
      <c r="J201" s="230"/>
      <c r="K201" s="233">
        <f>+K199*K200</f>
        <v>1022.953125</v>
      </c>
      <c r="L201" s="227" t="s">
        <v>115</v>
      </c>
    </row>
    <row r="202" spans="3:17" hidden="1">
      <c r="G202" s="230"/>
      <c r="H202" s="230"/>
      <c r="I202" s="234">
        <f>+G199+K202+K203</f>
        <v>28797.953125000004</v>
      </c>
      <c r="J202" s="230"/>
      <c r="K202" s="231">
        <f>+K201+K199</f>
        <v>5114.765625</v>
      </c>
    </row>
    <row r="203" spans="3:17" hidden="1">
      <c r="G203" s="230"/>
      <c r="H203" s="230"/>
      <c r="I203" s="242">
        <f>+I202-L203</f>
        <v>28437.653125000004</v>
      </c>
      <c r="J203" s="241" t="s">
        <v>157</v>
      </c>
      <c r="K203" s="237">
        <v>496.25</v>
      </c>
      <c r="L203" s="239">
        <v>360.3</v>
      </c>
      <c r="M203" s="238" t="s">
        <v>45</v>
      </c>
    </row>
    <row r="204" spans="3:17" hidden="1">
      <c r="I204" s="228"/>
    </row>
    <row r="205" spans="3:17" hidden="1">
      <c r="G205" s="230">
        <v>50</v>
      </c>
      <c r="H205" s="230"/>
      <c r="I205" s="230">
        <v>30</v>
      </c>
      <c r="J205" s="230"/>
      <c r="K205" s="231"/>
    </row>
    <row r="206" spans="3:17" hidden="1">
      <c r="G206" s="230">
        <v>12</v>
      </c>
      <c r="H206" s="230"/>
      <c r="I206" s="230">
        <v>12</v>
      </c>
      <c r="J206" s="230"/>
      <c r="K206" s="231"/>
    </row>
    <row r="207" spans="3:17" hidden="1">
      <c r="G207" s="232">
        <f>+G205/G206</f>
        <v>4.166666666666667</v>
      </c>
      <c r="H207" s="230"/>
      <c r="I207" s="230">
        <f>+I205/I206</f>
        <v>2.5</v>
      </c>
      <c r="J207" s="230"/>
      <c r="K207" s="231"/>
    </row>
    <row r="208" spans="3:17" hidden="1">
      <c r="C208" s="1" t="s">
        <v>161</v>
      </c>
      <c r="G208" s="230">
        <v>8.5</v>
      </c>
      <c r="H208" s="230"/>
      <c r="I208" s="230">
        <v>8.5</v>
      </c>
      <c r="J208" s="230"/>
      <c r="K208" s="231"/>
    </row>
    <row r="209" spans="7:12" hidden="1">
      <c r="G209" s="232">
        <f>+G208*G207</f>
        <v>35.416666666666671</v>
      </c>
      <c r="H209" s="230"/>
      <c r="I209" s="232">
        <f>+I207*I208</f>
        <v>21.25</v>
      </c>
      <c r="J209" s="230">
        <v>15</v>
      </c>
      <c r="K209" s="231"/>
    </row>
    <row r="210" spans="7:12" hidden="1">
      <c r="G210" s="232" t="e">
        <f>+#REF!</f>
        <v>#REF!</v>
      </c>
      <c r="H210" s="230"/>
      <c r="I210" s="232" t="e">
        <f>+G210</f>
        <v>#REF!</v>
      </c>
      <c r="J210" s="232" t="e">
        <f>+I210</f>
        <v>#REF!</v>
      </c>
      <c r="K210" s="231"/>
    </row>
    <row r="211" spans="7:12" hidden="1">
      <c r="G211" s="235" t="e">
        <f>+G210*G209</f>
        <v>#REF!</v>
      </c>
      <c r="H211" s="230"/>
      <c r="I211" s="182" t="e">
        <f>+I209*I210</f>
        <v>#REF!</v>
      </c>
      <c r="J211" s="182" t="e">
        <f>+J210*J209</f>
        <v>#REF!</v>
      </c>
      <c r="K211" s="233" t="e">
        <f>+I211-J211</f>
        <v>#REF!</v>
      </c>
      <c r="L211" s="227" t="s">
        <v>155</v>
      </c>
    </row>
    <row r="212" spans="7:12" hidden="1">
      <c r="G212" s="182">
        <v>15500</v>
      </c>
      <c r="H212" s="230"/>
      <c r="I212" s="230"/>
      <c r="J212" s="230"/>
      <c r="K212" s="231">
        <v>0.25</v>
      </c>
    </row>
    <row r="213" spans="7:12" hidden="1">
      <c r="G213" s="236" t="e">
        <f>+G211-G212</f>
        <v>#REF!</v>
      </c>
      <c r="H213" s="230"/>
      <c r="I213" s="230"/>
      <c r="J213" s="230"/>
      <c r="K213" s="233" t="e">
        <f>+K211*K212</f>
        <v>#REF!</v>
      </c>
      <c r="L213" s="227" t="s">
        <v>115</v>
      </c>
    </row>
    <row r="214" spans="7:12" hidden="1">
      <c r="G214" s="230"/>
      <c r="H214" s="230"/>
      <c r="I214" s="230">
        <v>4000</v>
      </c>
      <c r="J214" s="230"/>
      <c r="K214" s="231"/>
    </row>
    <row r="215" spans="7:12" hidden="1">
      <c r="G215" s="230"/>
      <c r="H215" s="230"/>
      <c r="I215" s="230">
        <v>12</v>
      </c>
      <c r="J215" s="241" t="s">
        <v>158</v>
      </c>
      <c r="K215" s="233">
        <v>466.72</v>
      </c>
    </row>
    <row r="216" spans="7:12" hidden="1">
      <c r="G216" s="230"/>
      <c r="H216" s="230"/>
      <c r="I216" s="232">
        <f>+I214/I215</f>
        <v>333.33333333333331</v>
      </c>
      <c r="J216" s="230">
        <v>11.5</v>
      </c>
      <c r="K216" s="233">
        <f>+I216*J216</f>
        <v>3833.333333333333</v>
      </c>
      <c r="L216" s="227" t="s">
        <v>159</v>
      </c>
    </row>
    <row r="217" spans="7:12" hidden="1"/>
    <row r="218" spans="7:12" hidden="1">
      <c r="G218" s="240">
        <v>147.52000000000001</v>
      </c>
      <c r="H218" s="1" t="s">
        <v>156</v>
      </c>
      <c r="K218" s="239">
        <v>1059.1600000000001</v>
      </c>
      <c r="L218" s="238" t="s">
        <v>45</v>
      </c>
    </row>
    <row r="219" spans="7:12" hidden="1"/>
    <row r="220" spans="7:12" hidden="1"/>
    <row r="221" spans="7:12" hidden="1">
      <c r="I221" s="228" t="e">
        <f>+G213+K216+K215+K213+K211</f>
        <v>#REF!</v>
      </c>
    </row>
    <row r="222" spans="7:12" hidden="1">
      <c r="I222" s="40">
        <f>+K218</f>
        <v>1059.1600000000001</v>
      </c>
    </row>
    <row r="223" spans="7:12" hidden="1">
      <c r="I223" s="40" t="e">
        <f>+I221-I222</f>
        <v>#REF!</v>
      </c>
    </row>
    <row r="226" spans="1:12" ht="15.75" thickBot="1"/>
    <row r="227" spans="1:12" ht="23.25" thickBot="1">
      <c r="G227" s="142" t="s">
        <v>2</v>
      </c>
      <c r="H227" s="142" t="s">
        <v>234</v>
      </c>
      <c r="I227" s="142" t="s">
        <v>235</v>
      </c>
      <c r="J227" s="142" t="s">
        <v>236</v>
      </c>
      <c r="L227" s="142" t="s">
        <v>268</v>
      </c>
    </row>
    <row r="228" spans="1:12">
      <c r="A228" s="154" t="s">
        <v>237</v>
      </c>
      <c r="B228" s="317" t="s">
        <v>239</v>
      </c>
      <c r="C228" s="317" t="s">
        <v>275</v>
      </c>
      <c r="D228" s="157">
        <v>4</v>
      </c>
      <c r="E228" s="272" t="s">
        <v>187</v>
      </c>
      <c r="F228" s="157" t="s">
        <v>188</v>
      </c>
      <c r="G228" s="172">
        <v>289.5</v>
      </c>
      <c r="H228" s="287">
        <f t="shared" ref="H228:H242" si="394">G228*30</f>
        <v>8685</v>
      </c>
      <c r="I228" s="287">
        <f t="shared" ref="I228:I243" si="395">H228*0.16</f>
        <v>1389.6000000000001</v>
      </c>
      <c r="J228" s="287">
        <f t="shared" ref="J228:J243" si="396">H228+I228</f>
        <v>10074.6</v>
      </c>
      <c r="K228" s="314"/>
      <c r="L228" s="314">
        <f>J228*12</f>
        <v>120895.20000000001</v>
      </c>
    </row>
    <row r="229" spans="1:12">
      <c r="A229" s="154" t="s">
        <v>238</v>
      </c>
      <c r="B229" s="317" t="s">
        <v>240</v>
      </c>
      <c r="C229" s="317" t="s">
        <v>154</v>
      </c>
      <c r="D229" s="156">
        <v>4</v>
      </c>
      <c r="E229" s="272" t="s">
        <v>187</v>
      </c>
      <c r="F229" s="157" t="s">
        <v>188</v>
      </c>
      <c r="G229" s="172">
        <v>289.5</v>
      </c>
      <c r="H229" s="287">
        <f t="shared" si="394"/>
        <v>8685</v>
      </c>
      <c r="I229" s="287">
        <f t="shared" si="395"/>
        <v>1389.6000000000001</v>
      </c>
      <c r="J229" s="287">
        <f t="shared" si="396"/>
        <v>10074.6</v>
      </c>
      <c r="K229" s="314"/>
      <c r="L229" s="314">
        <f t="shared" ref="L229:L243" si="397">J229*12</f>
        <v>120895.20000000001</v>
      </c>
    </row>
    <row r="230" spans="1:12">
      <c r="A230" s="154" t="s">
        <v>251</v>
      </c>
      <c r="B230" s="317" t="s">
        <v>194</v>
      </c>
      <c r="C230" s="317" t="s">
        <v>276</v>
      </c>
      <c r="D230" s="156">
        <v>4</v>
      </c>
      <c r="E230" s="272" t="s">
        <v>187</v>
      </c>
      <c r="F230" s="157" t="s">
        <v>188</v>
      </c>
      <c r="G230" s="172">
        <v>289.5</v>
      </c>
      <c r="H230" s="287">
        <f t="shared" si="394"/>
        <v>8685</v>
      </c>
      <c r="I230" s="287">
        <f t="shared" si="395"/>
        <v>1389.6000000000001</v>
      </c>
      <c r="J230" s="287">
        <f t="shared" si="396"/>
        <v>10074.6</v>
      </c>
      <c r="K230" s="314"/>
      <c r="L230" s="314">
        <f t="shared" si="397"/>
        <v>120895.20000000001</v>
      </c>
    </row>
    <row r="231" spans="1:12">
      <c r="A231" s="154" t="s">
        <v>252</v>
      </c>
      <c r="B231" s="317" t="s">
        <v>290</v>
      </c>
      <c r="C231" s="317" t="s">
        <v>275</v>
      </c>
      <c r="D231" s="156">
        <v>4</v>
      </c>
      <c r="E231" s="272" t="s">
        <v>187</v>
      </c>
      <c r="F231" s="157" t="s">
        <v>188</v>
      </c>
      <c r="G231" s="172">
        <v>289.5</v>
      </c>
      <c r="H231" s="287">
        <f t="shared" si="394"/>
        <v>8685</v>
      </c>
      <c r="I231" s="287">
        <f t="shared" si="395"/>
        <v>1389.6000000000001</v>
      </c>
      <c r="J231" s="287">
        <f t="shared" si="396"/>
        <v>10074.6</v>
      </c>
      <c r="K231" s="314"/>
      <c r="L231" s="314">
        <f t="shared" si="397"/>
        <v>120895.20000000001</v>
      </c>
    </row>
    <row r="232" spans="1:12">
      <c r="A232" s="154" t="s">
        <v>253</v>
      </c>
      <c r="B232" s="317" t="s">
        <v>242</v>
      </c>
      <c r="C232" s="317" t="s">
        <v>277</v>
      </c>
      <c r="D232" s="156">
        <v>4</v>
      </c>
      <c r="E232" s="272" t="s">
        <v>187</v>
      </c>
      <c r="F232" s="157" t="s">
        <v>188</v>
      </c>
      <c r="G232" s="172">
        <v>289.5</v>
      </c>
      <c r="H232" s="287">
        <f t="shared" si="394"/>
        <v>8685</v>
      </c>
      <c r="I232" s="287">
        <f t="shared" si="395"/>
        <v>1389.6000000000001</v>
      </c>
      <c r="J232" s="287">
        <f t="shared" si="396"/>
        <v>10074.6</v>
      </c>
      <c r="K232" s="314"/>
      <c r="L232" s="314">
        <f t="shared" si="397"/>
        <v>120895.20000000001</v>
      </c>
    </row>
    <row r="233" spans="1:12">
      <c r="A233" s="154" t="s">
        <v>254</v>
      </c>
      <c r="B233" s="317" t="s">
        <v>243</v>
      </c>
      <c r="C233" s="317" t="s">
        <v>278</v>
      </c>
      <c r="D233" s="156">
        <v>4</v>
      </c>
      <c r="E233" s="272" t="s">
        <v>187</v>
      </c>
      <c r="F233" s="157" t="s">
        <v>188</v>
      </c>
      <c r="G233" s="172">
        <v>289.5</v>
      </c>
      <c r="H233" s="287">
        <f t="shared" si="394"/>
        <v>8685</v>
      </c>
      <c r="I233" s="287">
        <f t="shared" si="395"/>
        <v>1389.6000000000001</v>
      </c>
      <c r="J233" s="287">
        <f t="shared" si="396"/>
        <v>10074.6</v>
      </c>
      <c r="K233" s="314"/>
      <c r="L233" s="314">
        <f t="shared" si="397"/>
        <v>120895.20000000001</v>
      </c>
    </row>
    <row r="234" spans="1:12">
      <c r="A234" s="154" t="s">
        <v>255</v>
      </c>
      <c r="B234" s="317" t="s">
        <v>244</v>
      </c>
      <c r="C234" s="317" t="s">
        <v>231</v>
      </c>
      <c r="D234" s="156">
        <v>4</v>
      </c>
      <c r="E234" s="272" t="s">
        <v>187</v>
      </c>
      <c r="F234" s="157" t="s">
        <v>188</v>
      </c>
      <c r="G234" s="172">
        <v>289.5</v>
      </c>
      <c r="H234" s="287">
        <f t="shared" si="394"/>
        <v>8685</v>
      </c>
      <c r="I234" s="287">
        <f t="shared" si="395"/>
        <v>1389.6000000000001</v>
      </c>
      <c r="J234" s="287">
        <f t="shared" si="396"/>
        <v>10074.6</v>
      </c>
      <c r="K234" s="314"/>
      <c r="L234" s="314">
        <f t="shared" si="397"/>
        <v>120895.20000000001</v>
      </c>
    </row>
    <row r="235" spans="1:12">
      <c r="A235" s="154" t="s">
        <v>232</v>
      </c>
      <c r="B235" s="317" t="s">
        <v>194</v>
      </c>
      <c r="C235" s="317" t="s">
        <v>272</v>
      </c>
      <c r="D235" s="156">
        <v>4</v>
      </c>
      <c r="E235" s="272" t="s">
        <v>187</v>
      </c>
      <c r="F235" s="157" t="s">
        <v>188</v>
      </c>
      <c r="G235" s="172">
        <v>289.5</v>
      </c>
      <c r="H235" s="287">
        <f t="shared" si="394"/>
        <v>8685</v>
      </c>
      <c r="I235" s="287">
        <f t="shared" si="395"/>
        <v>1389.6000000000001</v>
      </c>
      <c r="J235" s="287">
        <f t="shared" si="396"/>
        <v>10074.6</v>
      </c>
      <c r="K235" s="314"/>
      <c r="L235" s="314">
        <f t="shared" si="397"/>
        <v>120895.20000000001</v>
      </c>
    </row>
    <row r="236" spans="1:12">
      <c r="A236" s="154" t="s">
        <v>256</v>
      </c>
      <c r="B236" s="317" t="s">
        <v>247</v>
      </c>
      <c r="C236" s="317" t="s">
        <v>279</v>
      </c>
      <c r="D236" s="156">
        <v>4</v>
      </c>
      <c r="E236" s="272" t="s">
        <v>187</v>
      </c>
      <c r="F236" s="157" t="s">
        <v>188</v>
      </c>
      <c r="G236" s="172">
        <v>289.5</v>
      </c>
      <c r="H236" s="287">
        <f t="shared" si="394"/>
        <v>8685</v>
      </c>
      <c r="I236" s="287">
        <f t="shared" si="395"/>
        <v>1389.6000000000001</v>
      </c>
      <c r="J236" s="287">
        <f t="shared" si="396"/>
        <v>10074.6</v>
      </c>
      <c r="K236" s="314"/>
      <c r="L236" s="314">
        <f t="shared" si="397"/>
        <v>120895.20000000001</v>
      </c>
    </row>
    <row r="237" spans="1:12">
      <c r="A237" s="154" t="s">
        <v>257</v>
      </c>
      <c r="B237" s="317" t="s">
        <v>248</v>
      </c>
      <c r="C237" s="317" t="s">
        <v>279</v>
      </c>
      <c r="D237" s="156">
        <v>4</v>
      </c>
      <c r="E237" s="272" t="s">
        <v>187</v>
      </c>
      <c r="F237" s="157" t="s">
        <v>188</v>
      </c>
      <c r="G237" s="172">
        <v>289.5</v>
      </c>
      <c r="H237" s="287">
        <f t="shared" si="394"/>
        <v>8685</v>
      </c>
      <c r="I237" s="287">
        <f t="shared" si="395"/>
        <v>1389.6000000000001</v>
      </c>
      <c r="J237" s="287">
        <f t="shared" si="396"/>
        <v>10074.6</v>
      </c>
      <c r="K237" s="314"/>
      <c r="L237" s="314">
        <f t="shared" si="397"/>
        <v>120895.20000000001</v>
      </c>
    </row>
    <row r="238" spans="1:12">
      <c r="A238" s="154" t="s">
        <v>258</v>
      </c>
      <c r="B238" s="317" t="s">
        <v>249</v>
      </c>
      <c r="C238" s="317" t="s">
        <v>275</v>
      </c>
      <c r="D238" s="156">
        <v>4</v>
      </c>
      <c r="E238" s="272" t="s">
        <v>187</v>
      </c>
      <c r="F238" s="157" t="s">
        <v>188</v>
      </c>
      <c r="G238" s="172">
        <v>289.5</v>
      </c>
      <c r="H238" s="287">
        <f t="shared" si="394"/>
        <v>8685</v>
      </c>
      <c r="I238" s="287">
        <f t="shared" si="395"/>
        <v>1389.6000000000001</v>
      </c>
      <c r="J238" s="287">
        <f t="shared" si="396"/>
        <v>10074.6</v>
      </c>
      <c r="K238" s="314"/>
      <c r="L238" s="314">
        <f t="shared" si="397"/>
        <v>120895.20000000001</v>
      </c>
    </row>
    <row r="239" spans="1:12">
      <c r="A239" s="154" t="s">
        <v>259</v>
      </c>
      <c r="B239" s="317" t="s">
        <v>250</v>
      </c>
      <c r="C239" s="317" t="s">
        <v>279</v>
      </c>
      <c r="D239" s="156">
        <v>4</v>
      </c>
      <c r="E239" s="272" t="s">
        <v>187</v>
      </c>
      <c r="F239" s="157" t="s">
        <v>188</v>
      </c>
      <c r="G239" s="172">
        <v>289.5</v>
      </c>
      <c r="H239" s="287">
        <f t="shared" ref="H239:H240" si="398">G239*30</f>
        <v>8685</v>
      </c>
      <c r="I239" s="287">
        <f t="shared" ref="I239:I240" si="399">H239*0.16</f>
        <v>1389.6000000000001</v>
      </c>
      <c r="J239" s="287">
        <f t="shared" ref="J239:J240" si="400">H239+I239</f>
        <v>10074.6</v>
      </c>
      <c r="K239" s="314"/>
      <c r="L239" s="314">
        <f t="shared" si="397"/>
        <v>120895.20000000001</v>
      </c>
    </row>
    <row r="240" spans="1:12">
      <c r="A240" s="154" t="s">
        <v>261</v>
      </c>
      <c r="B240" s="317" t="s">
        <v>263</v>
      </c>
      <c r="C240" s="317" t="s">
        <v>276</v>
      </c>
      <c r="D240" s="156">
        <v>4</v>
      </c>
      <c r="E240" s="272" t="s">
        <v>187</v>
      </c>
      <c r="F240" s="157" t="s">
        <v>188</v>
      </c>
      <c r="G240" s="172">
        <v>289.5</v>
      </c>
      <c r="H240" s="287">
        <f t="shared" si="398"/>
        <v>8685</v>
      </c>
      <c r="I240" s="287">
        <f t="shared" si="399"/>
        <v>1389.6000000000001</v>
      </c>
      <c r="J240" s="287">
        <f t="shared" si="400"/>
        <v>10074.6</v>
      </c>
      <c r="K240" s="314"/>
      <c r="L240" s="314">
        <f t="shared" si="397"/>
        <v>120895.20000000001</v>
      </c>
    </row>
    <row r="241" spans="1:12">
      <c r="A241" s="154" t="s">
        <v>262</v>
      </c>
      <c r="B241" s="317" t="s">
        <v>264</v>
      </c>
      <c r="C241" s="317" t="s">
        <v>276</v>
      </c>
      <c r="D241" s="156">
        <v>4</v>
      </c>
      <c r="E241" s="272" t="s">
        <v>187</v>
      </c>
      <c r="F241" s="157" t="s">
        <v>188</v>
      </c>
      <c r="G241" s="172">
        <v>289.5</v>
      </c>
      <c r="H241" s="287">
        <f t="shared" si="394"/>
        <v>8685</v>
      </c>
      <c r="I241" s="287">
        <f t="shared" si="395"/>
        <v>1389.6000000000001</v>
      </c>
      <c r="J241" s="287">
        <f t="shared" si="396"/>
        <v>10074.6</v>
      </c>
      <c r="K241" s="314"/>
      <c r="L241" s="314">
        <f t="shared" si="397"/>
        <v>120895.20000000001</v>
      </c>
    </row>
    <row r="242" spans="1:12">
      <c r="A242" s="154" t="s">
        <v>269</v>
      </c>
      <c r="B242" s="317" t="s">
        <v>273</v>
      </c>
      <c r="C242" s="317" t="s">
        <v>278</v>
      </c>
      <c r="D242" s="156">
        <v>4</v>
      </c>
      <c r="E242" s="272" t="s">
        <v>187</v>
      </c>
      <c r="F242" s="157" t="s">
        <v>188</v>
      </c>
      <c r="G242" s="172">
        <v>289.5</v>
      </c>
      <c r="H242" s="287">
        <f t="shared" si="394"/>
        <v>8685</v>
      </c>
      <c r="I242" s="287">
        <f t="shared" si="395"/>
        <v>1389.6000000000001</v>
      </c>
      <c r="J242" s="287">
        <f t="shared" si="396"/>
        <v>10074.6</v>
      </c>
      <c r="K242" s="314"/>
      <c r="L242" s="314">
        <f t="shared" si="397"/>
        <v>120895.20000000001</v>
      </c>
    </row>
    <row r="243" spans="1:12">
      <c r="A243" s="154" t="s">
        <v>274</v>
      </c>
      <c r="B243" s="317" t="s">
        <v>245</v>
      </c>
      <c r="C243" s="317" t="s">
        <v>246</v>
      </c>
      <c r="D243" s="156">
        <v>4</v>
      </c>
      <c r="E243" s="272" t="s">
        <v>187</v>
      </c>
      <c r="F243" s="157" t="s">
        <v>188</v>
      </c>
      <c r="G243" s="172">
        <v>366.66</v>
      </c>
      <c r="H243" s="287">
        <v>11000</v>
      </c>
      <c r="I243" s="287">
        <f t="shared" si="395"/>
        <v>1760</v>
      </c>
      <c r="J243" s="287">
        <f t="shared" si="396"/>
        <v>12760</v>
      </c>
      <c r="K243" s="314"/>
      <c r="L243" s="314">
        <f t="shared" si="397"/>
        <v>153120</v>
      </c>
    </row>
    <row r="244" spans="1:12">
      <c r="J244" s="318">
        <f>SUM(J228:J243)</f>
        <v>163879.00000000003</v>
      </c>
      <c r="L244" s="315">
        <f>SUM(L228:L243)</f>
        <v>1966547.9999999995</v>
      </c>
    </row>
    <row r="245" spans="1:12">
      <c r="J245" s="287"/>
      <c r="L245" s="238"/>
    </row>
    <row r="246" spans="1:12">
      <c r="A246" s="154" t="s">
        <v>281</v>
      </c>
      <c r="B246" s="317" t="s">
        <v>194</v>
      </c>
      <c r="C246" s="317" t="s">
        <v>231</v>
      </c>
      <c r="D246" s="156">
        <v>4</v>
      </c>
      <c r="E246" s="272" t="s">
        <v>187</v>
      </c>
      <c r="F246" s="157" t="s">
        <v>188</v>
      </c>
      <c r="G246" s="172">
        <v>289.5</v>
      </c>
      <c r="H246" s="287">
        <f t="shared" ref="H246" si="401">G246*30</f>
        <v>8685</v>
      </c>
      <c r="I246" s="287">
        <f t="shared" ref="I246" si="402">H246*0.16</f>
        <v>1389.6000000000001</v>
      </c>
      <c r="J246" s="287">
        <f t="shared" ref="J246" si="403">H246+I246</f>
        <v>10074.6</v>
      </c>
      <c r="K246" s="314"/>
      <c r="L246" s="314">
        <f t="shared" ref="L246:L253" si="404">J246*8</f>
        <v>80596.800000000003</v>
      </c>
    </row>
    <row r="247" spans="1:12">
      <c r="A247" s="154" t="s">
        <v>282</v>
      </c>
      <c r="B247" s="317" t="s">
        <v>194</v>
      </c>
      <c r="C247" s="317" t="s">
        <v>231</v>
      </c>
      <c r="D247" s="156">
        <v>4</v>
      </c>
      <c r="E247" s="272" t="s">
        <v>187</v>
      </c>
      <c r="F247" s="157" t="s">
        <v>188</v>
      </c>
      <c r="G247" s="172">
        <v>289.5</v>
      </c>
      <c r="H247" s="287">
        <f t="shared" ref="H247:H248" si="405">G247*30</f>
        <v>8685</v>
      </c>
      <c r="I247" s="287">
        <f t="shared" ref="I247:I248" si="406">H247*0.16</f>
        <v>1389.6000000000001</v>
      </c>
      <c r="J247" s="287">
        <f t="shared" ref="J247:J248" si="407">H247+I247</f>
        <v>10074.6</v>
      </c>
      <c r="K247" s="314"/>
      <c r="L247" s="314">
        <f t="shared" si="404"/>
        <v>80596.800000000003</v>
      </c>
    </row>
    <row r="248" spans="1:12">
      <c r="A248" s="154" t="s">
        <v>283</v>
      </c>
      <c r="B248" s="317" t="s">
        <v>194</v>
      </c>
      <c r="C248" s="317" t="s">
        <v>231</v>
      </c>
      <c r="D248" s="156">
        <v>4</v>
      </c>
      <c r="E248" s="272" t="s">
        <v>187</v>
      </c>
      <c r="F248" s="157" t="s">
        <v>188</v>
      </c>
      <c r="G248" s="172">
        <v>289.5</v>
      </c>
      <c r="H248" s="287">
        <f t="shared" si="405"/>
        <v>8685</v>
      </c>
      <c r="I248" s="287">
        <f t="shared" si="406"/>
        <v>1389.6000000000001</v>
      </c>
      <c r="J248" s="287">
        <f t="shared" si="407"/>
        <v>10074.6</v>
      </c>
      <c r="K248" s="314"/>
      <c r="L248" s="314">
        <f t="shared" si="404"/>
        <v>80596.800000000003</v>
      </c>
    </row>
    <row r="249" spans="1:12">
      <c r="A249" s="154" t="s">
        <v>284</v>
      </c>
      <c r="B249" s="317" t="s">
        <v>194</v>
      </c>
      <c r="C249" s="317" t="s">
        <v>231</v>
      </c>
      <c r="D249" s="156">
        <v>4</v>
      </c>
      <c r="E249" s="272" t="s">
        <v>187</v>
      </c>
      <c r="F249" s="157" t="s">
        <v>188</v>
      </c>
      <c r="G249" s="172">
        <v>289.5</v>
      </c>
      <c r="H249" s="287">
        <f t="shared" ref="H249:H252" si="408">G249*30</f>
        <v>8685</v>
      </c>
      <c r="I249" s="287">
        <f t="shared" ref="I249:I252" si="409">H249*0.16</f>
        <v>1389.6000000000001</v>
      </c>
      <c r="J249" s="287">
        <f t="shared" ref="J249:J252" si="410">H249+I249</f>
        <v>10074.6</v>
      </c>
      <c r="K249" s="314"/>
      <c r="L249" s="314">
        <f t="shared" si="404"/>
        <v>80596.800000000003</v>
      </c>
    </row>
    <row r="250" spans="1:12">
      <c r="A250" s="154" t="s">
        <v>285</v>
      </c>
      <c r="B250" s="317" t="s">
        <v>194</v>
      </c>
      <c r="C250" s="317" t="s">
        <v>231</v>
      </c>
      <c r="D250" s="156">
        <v>4</v>
      </c>
      <c r="E250" s="272" t="s">
        <v>187</v>
      </c>
      <c r="F250" s="157" t="s">
        <v>188</v>
      </c>
      <c r="G250" s="172">
        <v>289.5</v>
      </c>
      <c r="H250" s="287">
        <f t="shared" si="408"/>
        <v>8685</v>
      </c>
      <c r="I250" s="287">
        <f t="shared" si="409"/>
        <v>1389.6000000000001</v>
      </c>
      <c r="J250" s="287">
        <f t="shared" si="410"/>
        <v>10074.6</v>
      </c>
      <c r="K250" s="314"/>
      <c r="L250" s="314">
        <f t="shared" si="404"/>
        <v>80596.800000000003</v>
      </c>
    </row>
    <row r="251" spans="1:12">
      <c r="A251" s="154" t="s">
        <v>286</v>
      </c>
      <c r="B251" s="317" t="s">
        <v>194</v>
      </c>
      <c r="C251" s="317" t="s">
        <v>231</v>
      </c>
      <c r="D251" s="156">
        <v>4</v>
      </c>
      <c r="E251" s="272" t="s">
        <v>187</v>
      </c>
      <c r="F251" s="157" t="s">
        <v>188</v>
      </c>
      <c r="G251" s="172">
        <v>289.5</v>
      </c>
      <c r="H251" s="287">
        <f t="shared" si="408"/>
        <v>8685</v>
      </c>
      <c r="I251" s="287">
        <f t="shared" si="409"/>
        <v>1389.6000000000001</v>
      </c>
      <c r="J251" s="287">
        <f t="shared" si="410"/>
        <v>10074.6</v>
      </c>
      <c r="K251" s="314"/>
      <c r="L251" s="314">
        <f t="shared" si="404"/>
        <v>80596.800000000003</v>
      </c>
    </row>
    <row r="252" spans="1:12">
      <c r="A252" s="154" t="s">
        <v>287</v>
      </c>
      <c r="B252" s="317" t="s">
        <v>194</v>
      </c>
      <c r="C252" s="317" t="s">
        <v>231</v>
      </c>
      <c r="D252" s="156">
        <v>4</v>
      </c>
      <c r="E252" s="272" t="s">
        <v>187</v>
      </c>
      <c r="F252" s="157" t="s">
        <v>188</v>
      </c>
      <c r="G252" s="172">
        <v>289.5</v>
      </c>
      <c r="H252" s="287">
        <f t="shared" si="408"/>
        <v>8685</v>
      </c>
      <c r="I252" s="287">
        <f t="shared" si="409"/>
        <v>1389.6000000000001</v>
      </c>
      <c r="J252" s="287">
        <f t="shared" si="410"/>
        <v>10074.6</v>
      </c>
      <c r="K252" s="314"/>
      <c r="L252" s="314">
        <f t="shared" si="404"/>
        <v>80596.800000000003</v>
      </c>
    </row>
    <row r="253" spans="1:12">
      <c r="A253" s="154" t="s">
        <v>288</v>
      </c>
      <c r="B253" s="317" t="s">
        <v>194</v>
      </c>
      <c r="C253" s="317" t="s">
        <v>231</v>
      </c>
      <c r="D253" s="156">
        <v>4</v>
      </c>
      <c r="E253" s="272" t="s">
        <v>187</v>
      </c>
      <c r="F253" s="157" t="s">
        <v>188</v>
      </c>
      <c r="G253" s="172">
        <v>289.5</v>
      </c>
      <c r="H253" s="287">
        <f t="shared" ref="H253" si="411">G253*30</f>
        <v>8685</v>
      </c>
      <c r="I253" s="287">
        <f t="shared" ref="I253" si="412">H253*0.16</f>
        <v>1389.6000000000001</v>
      </c>
      <c r="J253" s="287">
        <f t="shared" ref="J253" si="413">H253+I253</f>
        <v>10074.6</v>
      </c>
      <c r="K253" s="314"/>
      <c r="L253" s="314">
        <f t="shared" si="404"/>
        <v>80596.800000000003</v>
      </c>
    </row>
    <row r="254" spans="1:12">
      <c r="H254" s="287"/>
      <c r="I254" s="287"/>
      <c r="J254" s="287"/>
      <c r="L254" s="314">
        <f>SUM(L246:L253)</f>
        <v>644774.40000000002</v>
      </c>
    </row>
    <row r="255" spans="1:12">
      <c r="L255" s="316">
        <f>L244+L254</f>
        <v>2611322.3999999994</v>
      </c>
    </row>
  </sheetData>
  <mergeCells count="5">
    <mergeCell ref="B2:V2"/>
    <mergeCell ref="AA3:AD3"/>
    <mergeCell ref="BB3:BF3"/>
    <mergeCell ref="C201:D201"/>
    <mergeCell ref="B1:V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V56"/>
  <sheetViews>
    <sheetView zoomScaleNormal="100" workbookViewId="0">
      <selection activeCell="AU40" sqref="AU40:AU42"/>
    </sheetView>
  </sheetViews>
  <sheetFormatPr baseColWidth="10" defaultRowHeight="15"/>
  <cols>
    <col min="1" max="1" width="9.85546875" style="113" bestFit="1" customWidth="1"/>
    <col min="2" max="2" width="33.5703125" style="113" bestFit="1" customWidth="1"/>
    <col min="3" max="3" width="27.140625" style="113" bestFit="1" customWidth="1"/>
    <col min="4" max="4" width="16.28515625" style="113" hidden="1" customWidth="1"/>
    <col min="5" max="5" width="18.85546875" style="113" hidden="1" customWidth="1"/>
    <col min="6" max="6" width="11.42578125" style="113" hidden="1" customWidth="1"/>
    <col min="7" max="7" width="11.28515625" style="113" hidden="1" customWidth="1"/>
    <col min="8" max="8" width="16.7109375" style="113" hidden="1" customWidth="1"/>
    <col min="9" max="9" width="18" style="113" hidden="1" customWidth="1"/>
    <col min="10" max="10" width="17.28515625" style="113" hidden="1" customWidth="1"/>
    <col min="11" max="11" width="17.42578125" style="113" hidden="1" customWidth="1"/>
    <col min="12" max="12" width="14" style="113" hidden="1" customWidth="1"/>
    <col min="13" max="13" width="13.5703125" style="116" hidden="1" customWidth="1"/>
    <col min="14" max="14" width="16.5703125" style="113" hidden="1" customWidth="1"/>
    <col min="15" max="15" width="14.85546875" style="113" hidden="1" customWidth="1"/>
    <col min="16" max="16" width="17.28515625" style="113" hidden="1" customWidth="1"/>
    <col min="17" max="17" width="22.140625" style="113" hidden="1" customWidth="1"/>
    <col min="18" max="18" width="12.5703125" style="113" hidden="1" customWidth="1"/>
    <col min="19" max="20" width="12.28515625" style="113" hidden="1" customWidth="1"/>
    <col min="21" max="21" width="15.42578125" style="113" hidden="1" customWidth="1"/>
    <col min="22" max="22" width="13" style="113" hidden="1" customWidth="1"/>
    <col min="23" max="23" width="14.5703125" style="113" hidden="1" customWidth="1"/>
    <col min="24" max="24" width="12.42578125" style="113" hidden="1" customWidth="1"/>
    <col min="25" max="25" width="14.5703125" style="113" hidden="1" customWidth="1"/>
    <col min="26" max="26" width="13.42578125" style="113" hidden="1" customWidth="1"/>
    <col min="27" max="27" width="17.85546875" style="113" hidden="1" customWidth="1"/>
    <col min="28" max="28" width="7.5703125" style="113" hidden="1" customWidth="1"/>
    <col min="29" max="29" width="18.28515625" style="113" hidden="1" customWidth="1"/>
    <col min="30" max="30" width="16" style="113" hidden="1" customWidth="1"/>
    <col min="31" max="31" width="19.5703125" style="113" hidden="1" customWidth="1"/>
    <col min="32" max="32" width="21.7109375" style="113" hidden="1" customWidth="1"/>
    <col min="33" max="33" width="15.140625" style="113" hidden="1" customWidth="1"/>
    <col min="34" max="34" width="16.85546875" style="113" hidden="1" customWidth="1"/>
    <col min="35" max="35" width="15.7109375" style="113" hidden="1" customWidth="1"/>
    <col min="36" max="36" width="11.28515625" style="113" hidden="1" customWidth="1"/>
    <col min="37" max="37" width="15.42578125" style="113" hidden="1" customWidth="1"/>
    <col min="38" max="38" width="11" style="113" hidden="1" customWidth="1"/>
    <col min="39" max="39" width="14.7109375" style="113" hidden="1" customWidth="1"/>
    <col min="40" max="40" width="14.5703125" style="113" hidden="1" customWidth="1"/>
    <col min="41" max="41" width="15.42578125" style="113" hidden="1" customWidth="1"/>
    <col min="42" max="42" width="11.5703125" style="113" hidden="1" customWidth="1"/>
    <col min="43" max="43" width="14.5703125" style="113" hidden="1" customWidth="1"/>
    <col min="44" max="44" width="12.5703125" style="113" hidden="1" customWidth="1"/>
    <col min="45" max="45" width="21.140625" style="113" hidden="1" customWidth="1"/>
    <col min="46" max="46" width="16.5703125" style="113" hidden="1" customWidth="1"/>
    <col min="47" max="47" width="13.5703125" style="113" bestFit="1" customWidth="1"/>
    <col min="48" max="48" width="11.42578125" style="227"/>
    <col min="49" max="49" width="16.7109375" style="227" customWidth="1"/>
    <col min="50" max="51" width="14.140625" style="113" hidden="1" customWidth="1"/>
    <col min="52" max="52" width="0" style="113" hidden="1" customWidth="1"/>
    <col min="53" max="53" width="16.5703125" style="113" hidden="1" customWidth="1"/>
    <col min="54" max="59" width="0" style="113" hidden="1" customWidth="1"/>
    <col min="60" max="16384" width="11.42578125" style="113"/>
  </cols>
  <sheetData>
    <row r="1" spans="1:74" ht="50.25" customHeight="1" thickBot="1">
      <c r="A1" s="184" t="s">
        <v>98</v>
      </c>
      <c r="B1" s="185" t="s">
        <v>97</v>
      </c>
      <c r="C1" s="185" t="s">
        <v>99</v>
      </c>
      <c r="D1" s="185" t="s">
        <v>119</v>
      </c>
      <c r="E1" s="185" t="s">
        <v>118</v>
      </c>
      <c r="F1" s="185"/>
      <c r="G1" s="185"/>
      <c r="H1" s="185" t="s">
        <v>117</v>
      </c>
      <c r="I1" s="185" t="s">
        <v>116</v>
      </c>
      <c r="J1" s="185" t="s">
        <v>115</v>
      </c>
      <c r="K1" s="185" t="s">
        <v>114</v>
      </c>
      <c r="L1" s="185" t="s">
        <v>113</v>
      </c>
      <c r="M1" s="186" t="s">
        <v>44</v>
      </c>
      <c r="N1" s="185" t="s">
        <v>112</v>
      </c>
      <c r="O1" s="185" t="s">
        <v>111</v>
      </c>
      <c r="P1" s="185" t="s">
        <v>110</v>
      </c>
      <c r="Q1" s="185" t="s">
        <v>109</v>
      </c>
      <c r="R1" s="185" t="s">
        <v>108</v>
      </c>
      <c r="S1" s="185" t="s">
        <v>45</v>
      </c>
      <c r="T1" s="185"/>
      <c r="U1" s="185"/>
      <c r="V1" s="185"/>
      <c r="W1" s="185"/>
      <c r="X1" s="185"/>
      <c r="Y1" s="185" t="s">
        <v>107</v>
      </c>
      <c r="Z1" s="185" t="s">
        <v>120</v>
      </c>
      <c r="AA1" s="185" t="s">
        <v>106</v>
      </c>
      <c r="AB1" s="185" t="s">
        <v>46</v>
      </c>
      <c r="AC1" s="185" t="s">
        <v>105</v>
      </c>
      <c r="AD1" s="185" t="s">
        <v>104</v>
      </c>
      <c r="AE1" s="185" t="s">
        <v>103</v>
      </c>
      <c r="AF1" s="187" t="s">
        <v>47</v>
      </c>
      <c r="AG1" s="366" t="s">
        <v>48</v>
      </c>
      <c r="AH1" s="367"/>
      <c r="AI1" s="367"/>
      <c r="AJ1" s="367"/>
      <c r="AK1" s="185" t="s">
        <v>122</v>
      </c>
      <c r="AL1" s="185" t="s">
        <v>49</v>
      </c>
      <c r="AM1" s="185"/>
      <c r="AN1" s="185" t="s">
        <v>50</v>
      </c>
      <c r="AO1" s="185" t="s">
        <v>108</v>
      </c>
      <c r="AP1" s="185" t="s">
        <v>51</v>
      </c>
      <c r="AQ1" s="185" t="s">
        <v>121</v>
      </c>
      <c r="AR1" s="185" t="s">
        <v>52</v>
      </c>
      <c r="AS1" s="185" t="s">
        <v>53</v>
      </c>
      <c r="AT1" s="185" t="s">
        <v>102</v>
      </c>
      <c r="AU1" s="187" t="s">
        <v>101</v>
      </c>
      <c r="AV1" s="256"/>
      <c r="AW1" s="258"/>
      <c r="AX1" s="217"/>
      <c r="AY1" s="200"/>
      <c r="AZ1" s="200"/>
      <c r="BA1" s="200"/>
      <c r="BB1" s="211"/>
      <c r="BC1" s="200"/>
      <c r="BD1" s="200"/>
      <c r="BE1" s="200"/>
      <c r="BF1" s="200"/>
      <c r="BG1" s="200"/>
      <c r="BH1" s="200"/>
      <c r="BI1" s="200"/>
      <c r="BJ1" s="200"/>
      <c r="BV1" s="200"/>
    </row>
    <row r="2" spans="1:74">
      <c r="A2" s="208" t="s">
        <v>70</v>
      </c>
      <c r="B2" s="208" t="s">
        <v>63</v>
      </c>
      <c r="C2" s="208" t="s">
        <v>89</v>
      </c>
      <c r="D2" s="183" t="e">
        <f>M2/30</f>
        <v>#REF!</v>
      </c>
      <c r="E2" s="210">
        <v>1685.312489908054</v>
      </c>
      <c r="F2" s="201">
        <f>15/365</f>
        <v>4.1095890410958902E-2</v>
      </c>
      <c r="G2" s="202">
        <f>6*0.25/365</f>
        <v>4.10958904109589E-3</v>
      </c>
      <c r="H2" s="201">
        <f>+F2+G2+1</f>
        <v>1.0452054794520549</v>
      </c>
      <c r="I2" s="183" t="e">
        <f>D2*50</f>
        <v>#REF!</v>
      </c>
      <c r="J2" s="183" t="e">
        <f>+D2*10</f>
        <v>#REF!</v>
      </c>
      <c r="K2" s="183"/>
      <c r="L2" s="183"/>
      <c r="M2" s="249" t="e">
        <f>+#REF!</f>
        <v>#REF!</v>
      </c>
      <c r="N2" s="249" t="e">
        <f>VLOOKUP(M2,$AG$2:$AJ$17,1)</f>
        <v>#REF!</v>
      </c>
      <c r="O2" s="249" t="e">
        <f>+M2-N2</f>
        <v>#REF!</v>
      </c>
      <c r="P2" s="249" t="e">
        <f>VLOOKUP(M2,$AG$2:$AJ$17,4)</f>
        <v>#REF!</v>
      </c>
      <c r="Q2" s="249" t="e">
        <f>+O2*P2</f>
        <v>#REF!</v>
      </c>
      <c r="R2" s="249" t="e">
        <f>VLOOKUP(M2,$AG$2:$AJ$17,3)</f>
        <v>#REF!</v>
      </c>
      <c r="S2" s="249" t="e">
        <f>+Q2+R2</f>
        <v>#REF!</v>
      </c>
      <c r="T2" s="249">
        <v>142.38787003287669</v>
      </c>
      <c r="U2" s="249">
        <f t="shared" ref="U2:U14" si="0">ROUND((E2*DAY(DATE(YEAR(BB$1), MONTH(BB$1)+1, 0)))*0.375%,2)</f>
        <v>195.92</v>
      </c>
      <c r="V2" s="249">
        <f t="shared" ref="V2:V14" si="1">ROUND((E2*DAY(DATE(YEAR(BB$1), MONTH(BB$1)+1, 0)))*0.25%,2)</f>
        <v>130.61000000000001</v>
      </c>
      <c r="W2" s="249">
        <f t="shared" ref="W2:W12" si="2">ROUND(E2-(OLE_LINK3*3),2)</f>
        <v>1685.31</v>
      </c>
      <c r="X2" s="249">
        <f t="shared" ref="X2:X14" si="3">ROUND(+(W2*DAY(DATE(YEAR(BB$1), MONTH(BB$1)+1, 0)))*0.4%,2)</f>
        <v>208.98</v>
      </c>
      <c r="Y2" s="249">
        <f>+U2+V2+X2</f>
        <v>535.51</v>
      </c>
      <c r="Z2" s="249"/>
      <c r="AA2" s="249" t="e">
        <f t="shared" ref="AA2:AA46" si="4">M2*0.115</f>
        <v>#REF!</v>
      </c>
      <c r="AB2" s="249"/>
      <c r="AC2" s="249" t="e">
        <f t="shared" ref="AC2:AC46" si="5">+S2+Y2+Z2+AA2+AB2</f>
        <v>#REF!</v>
      </c>
      <c r="AD2" s="249" t="e">
        <f t="shared" ref="AD2:AD46" si="6">M2-AC2</f>
        <v>#REF!</v>
      </c>
      <c r="AE2" s="249" t="e">
        <f>AD2</f>
        <v>#REF!</v>
      </c>
      <c r="AF2" s="249" t="e">
        <f t="shared" ref="AF2:AF46" si="7">+M2*0.2</f>
        <v>#REF!</v>
      </c>
      <c r="AG2" s="249">
        <v>0.01</v>
      </c>
      <c r="AH2" s="249">
        <v>578.53</v>
      </c>
      <c r="AI2" s="249">
        <v>0</v>
      </c>
      <c r="AJ2" s="249">
        <v>1.9199999999999998E-2</v>
      </c>
      <c r="AK2" s="249">
        <f t="shared" ref="AK2:AK46" si="8">ROUND((E2*DAY(DATE(YEAR(BB$1), MONTH(BB$1)+1, 0)))*1.05%,2)</f>
        <v>548.57000000000005</v>
      </c>
      <c r="AL2" s="249">
        <v>0</v>
      </c>
      <c r="AM2" s="249">
        <f t="shared" ref="AM2:AM46" si="9">E2-(88.36*3)</f>
        <v>1420.232489908054</v>
      </c>
      <c r="AN2" s="249">
        <f>ROUND(+(AM2*DAY(DATE(YEAR(BB$1), MONTH(BB$1)+1, 0)))*1.1%,2)</f>
        <v>484.3</v>
      </c>
      <c r="AO2" s="249">
        <f t="shared" ref="AO2:AO44" si="10">ROUND((OLE_LINK3*DAY(DATE(YEAR(BB$1), MONTH(BB$1)+1, 0)))*20.4%,2)</f>
        <v>0</v>
      </c>
      <c r="AP2" s="249">
        <v>0</v>
      </c>
      <c r="AQ2" s="249">
        <f t="shared" ref="AQ2:AQ14" si="11">ROUND(+(E2*DAY(DATE(YEAR(BB$1), MONTH(BB$1)+1, 0)))*0.7915%,2)</f>
        <v>413.52</v>
      </c>
      <c r="AR2" s="249">
        <v>0</v>
      </c>
      <c r="AS2" s="249">
        <f>AQ2+AO2+AN2+X2</f>
        <v>1106.8</v>
      </c>
      <c r="AT2" s="249">
        <f>+Y2*12</f>
        <v>6426.12</v>
      </c>
      <c r="AU2" s="249">
        <v>22800</v>
      </c>
      <c r="AX2" s="213"/>
      <c r="AY2" s="209"/>
      <c r="BA2" s="214"/>
      <c r="BB2" s="215"/>
      <c r="BE2" s="218"/>
      <c r="BF2" s="209"/>
    </row>
    <row r="3" spans="1:74">
      <c r="A3" s="149" t="s">
        <v>197</v>
      </c>
      <c r="B3" s="149" t="s">
        <v>196</v>
      </c>
      <c r="C3" s="149" t="s">
        <v>90</v>
      </c>
      <c r="D3" s="181" t="e">
        <f>M3/30</f>
        <v>#REF!</v>
      </c>
      <c r="E3" s="216">
        <v>541.00558666916868</v>
      </c>
      <c r="F3" s="203">
        <f>15/365</f>
        <v>4.1095890410958902E-2</v>
      </c>
      <c r="G3" s="204">
        <f t="shared" ref="G3:G49" si="12">6*0.25/365</f>
        <v>4.10958904109589E-3</v>
      </c>
      <c r="H3" s="203">
        <f>+F3+G3+1</f>
        <v>1.0452054794520549</v>
      </c>
      <c r="I3" s="181" t="e">
        <f>D3*50</f>
        <v>#REF!</v>
      </c>
      <c r="J3" s="181" t="e">
        <f>+D3*10</f>
        <v>#REF!</v>
      </c>
      <c r="K3" s="181"/>
      <c r="L3" s="181"/>
      <c r="M3" s="250" t="e">
        <f>+#REF!</f>
        <v>#REF!</v>
      </c>
      <c r="N3" s="250" t="e">
        <f>VLOOKUP(M3,$AG$2:$AJ$17,1)</f>
        <v>#REF!</v>
      </c>
      <c r="O3" s="250" t="e">
        <f>+M3-N3</f>
        <v>#REF!</v>
      </c>
      <c r="P3" s="250" t="e">
        <f>VLOOKUP(M3,$AG$2:$AJ$17,4)</f>
        <v>#REF!</v>
      </c>
      <c r="Q3" s="250" t="e">
        <f>+O3*P3</f>
        <v>#REF!</v>
      </c>
      <c r="R3" s="250" t="e">
        <f>VLOOKUP(M3,$AG$2:$AJ$17,3)</f>
        <v>#REF!</v>
      </c>
      <c r="S3" s="250" t="e">
        <f>+Q3+R3</f>
        <v>#REF!</v>
      </c>
      <c r="T3" s="250">
        <v>45.708219468493155</v>
      </c>
      <c r="U3" s="250">
        <f t="shared" si="0"/>
        <v>62.89</v>
      </c>
      <c r="V3" s="250">
        <f t="shared" si="1"/>
        <v>41.93</v>
      </c>
      <c r="W3" s="250">
        <f t="shared" si="2"/>
        <v>541.01</v>
      </c>
      <c r="X3" s="250">
        <f t="shared" si="3"/>
        <v>67.09</v>
      </c>
      <c r="Y3" s="250">
        <f t="shared" ref="Y3:Y46" si="13">+U3+V3+X3</f>
        <v>171.91</v>
      </c>
      <c r="Z3" s="250"/>
      <c r="AA3" s="250" t="e">
        <f t="shared" si="4"/>
        <v>#REF!</v>
      </c>
      <c r="AB3" s="250"/>
      <c r="AC3" s="250" t="e">
        <f t="shared" si="5"/>
        <v>#REF!</v>
      </c>
      <c r="AD3" s="250" t="e">
        <f t="shared" si="6"/>
        <v>#REF!</v>
      </c>
      <c r="AE3" s="250" t="e">
        <f>AD3</f>
        <v>#REF!</v>
      </c>
      <c r="AF3" s="250" t="e">
        <f t="shared" si="7"/>
        <v>#REF!</v>
      </c>
      <c r="AG3" s="250">
        <v>578.53</v>
      </c>
      <c r="AH3" s="250">
        <v>578.53</v>
      </c>
      <c r="AI3" s="250">
        <v>11.11</v>
      </c>
      <c r="AJ3" s="250">
        <v>1.9199999999999998E-2</v>
      </c>
      <c r="AK3" s="250">
        <f t="shared" si="8"/>
        <v>176.1</v>
      </c>
      <c r="AL3" s="250">
        <v>0</v>
      </c>
      <c r="AM3" s="250">
        <f t="shared" si="9"/>
        <v>275.92558666916869</v>
      </c>
      <c r="AN3" s="250">
        <f t="shared" ref="AN3:AN46" si="14">ROUND(+(AM3*DAY(DATE(YEAR(BB$1), MONTH(BB$1)+1, 0)))*1.1%,2)</f>
        <v>94.09</v>
      </c>
      <c r="AO3" s="250">
        <f t="shared" si="10"/>
        <v>0</v>
      </c>
      <c r="AP3" s="250">
        <v>0</v>
      </c>
      <c r="AQ3" s="250">
        <f t="shared" si="11"/>
        <v>132.74</v>
      </c>
      <c r="AR3" s="250">
        <v>0</v>
      </c>
      <c r="AS3" s="250">
        <f t="shared" ref="AS3:AS14" si="15">AQ3+AO3+AN3+X3</f>
        <v>293.92</v>
      </c>
      <c r="AT3" s="250">
        <f t="shared" ref="AT3:AT46" si="16">+Y3*12</f>
        <v>2062.92</v>
      </c>
      <c r="AU3" s="250">
        <v>10900</v>
      </c>
      <c r="AX3" s="213"/>
      <c r="AY3" s="209"/>
      <c r="BE3" s="218"/>
      <c r="BF3" s="209"/>
      <c r="BH3" s="257"/>
    </row>
    <row r="4" spans="1:74">
      <c r="A4" s="152" t="s">
        <v>71</v>
      </c>
      <c r="B4" s="152" t="s">
        <v>162</v>
      </c>
      <c r="C4" s="152" t="s">
        <v>203</v>
      </c>
      <c r="D4" s="181" t="e">
        <f>M4/30</f>
        <v>#REF!</v>
      </c>
      <c r="E4" s="216">
        <v>1125.7739911398037</v>
      </c>
      <c r="F4" s="203">
        <f t="shared" ref="F4:F49" si="17">15/365</f>
        <v>4.1095890410958902E-2</v>
      </c>
      <c r="G4" s="204">
        <f t="shared" si="12"/>
        <v>4.10958904109589E-3</v>
      </c>
      <c r="H4" s="203">
        <f t="shared" ref="H4:H46" si="18">+F4+G4+1</f>
        <v>1.0452054794520549</v>
      </c>
      <c r="I4" s="181" t="e">
        <f>D4*50</f>
        <v>#REF!</v>
      </c>
      <c r="J4" s="181" t="e">
        <f t="shared" ref="J4:J46" si="19">+D4*10</f>
        <v>#REF!</v>
      </c>
      <c r="K4" s="181"/>
      <c r="L4" s="181"/>
      <c r="M4" s="251" t="e">
        <f>+#REF!</f>
        <v>#REF!</v>
      </c>
      <c r="N4" s="251" t="e">
        <f>VLOOKUP(M4,$AG$2:$AJ$17,1)</f>
        <v>#REF!</v>
      </c>
      <c r="O4" s="251" t="e">
        <f t="shared" ref="O4:O46" si="20">+M4-N4</f>
        <v>#REF!</v>
      </c>
      <c r="P4" s="251" t="e">
        <f>VLOOKUP(M4,$AG$2:$AJ$17,4)</f>
        <v>#REF!</v>
      </c>
      <c r="Q4" s="251" t="e">
        <f t="shared" ref="Q4:Q46" si="21">+O4*P4</f>
        <v>#REF!</v>
      </c>
      <c r="R4" s="251" t="e">
        <f>VLOOKUP(M4,$AG$2:$AJ$17,3)</f>
        <v>#REF!</v>
      </c>
      <c r="S4" s="251" t="e">
        <f t="shared" ref="S4:S46" si="22">+Q4+R4</f>
        <v>#REF!</v>
      </c>
      <c r="T4" s="251">
        <v>95.113850812054807</v>
      </c>
      <c r="U4" s="251">
        <f t="shared" si="0"/>
        <v>130.87</v>
      </c>
      <c r="V4" s="251">
        <f t="shared" si="1"/>
        <v>87.25</v>
      </c>
      <c r="W4" s="251">
        <f t="shared" si="2"/>
        <v>1125.77</v>
      </c>
      <c r="X4" s="251">
        <f t="shared" si="3"/>
        <v>139.6</v>
      </c>
      <c r="Y4" s="251">
        <f t="shared" si="13"/>
        <v>357.72</v>
      </c>
      <c r="Z4" s="251"/>
      <c r="AA4" s="251" t="e">
        <f t="shared" si="4"/>
        <v>#REF!</v>
      </c>
      <c r="AB4" s="251"/>
      <c r="AC4" s="251" t="e">
        <f t="shared" si="5"/>
        <v>#REF!</v>
      </c>
      <c r="AD4" s="251" t="e">
        <f t="shared" si="6"/>
        <v>#REF!</v>
      </c>
      <c r="AE4" s="251" t="e">
        <f t="shared" ref="AE4:AE46" si="23">AD4</f>
        <v>#REF!</v>
      </c>
      <c r="AF4" s="251" t="e">
        <f t="shared" si="7"/>
        <v>#REF!</v>
      </c>
      <c r="AG4" s="251">
        <v>4910.1899999999996</v>
      </c>
      <c r="AH4" s="251">
        <v>4910.1899999999996</v>
      </c>
      <c r="AI4" s="251">
        <v>288.33</v>
      </c>
      <c r="AJ4" s="251">
        <v>6.4000000000000001E-2</v>
      </c>
      <c r="AK4" s="251">
        <f t="shared" si="8"/>
        <v>366.44</v>
      </c>
      <c r="AL4" s="251">
        <v>0</v>
      </c>
      <c r="AM4" s="251">
        <f t="shared" si="9"/>
        <v>860.69399113980376</v>
      </c>
      <c r="AN4" s="251">
        <f t="shared" si="14"/>
        <v>293.5</v>
      </c>
      <c r="AO4" s="251">
        <f t="shared" si="10"/>
        <v>0</v>
      </c>
      <c r="AP4" s="251">
        <v>0</v>
      </c>
      <c r="AQ4" s="251">
        <f t="shared" si="11"/>
        <v>276.23</v>
      </c>
      <c r="AR4" s="251">
        <v>0</v>
      </c>
      <c r="AS4" s="251">
        <f t="shared" si="15"/>
        <v>709.33</v>
      </c>
      <c r="AT4" s="251">
        <f t="shared" si="16"/>
        <v>4292.6400000000003</v>
      </c>
      <c r="AU4" s="251">
        <v>16300</v>
      </c>
      <c r="AX4" s="213"/>
      <c r="AY4" s="209"/>
      <c r="BE4" s="209"/>
      <c r="BF4" s="209"/>
    </row>
    <row r="5" spans="1:74">
      <c r="A5" s="152" t="s">
        <v>72</v>
      </c>
      <c r="B5" s="152" t="s">
        <v>176</v>
      </c>
      <c r="C5" s="152" t="s">
        <v>212</v>
      </c>
      <c r="D5" s="181" t="e">
        <f t="shared" ref="D5:D46" si="24">M5/30</f>
        <v>#REF!</v>
      </c>
      <c r="E5" s="216">
        <v>606.25534279602311</v>
      </c>
      <c r="F5" s="203">
        <f t="shared" si="17"/>
        <v>4.1095890410958902E-2</v>
      </c>
      <c r="G5" s="204">
        <f t="shared" si="12"/>
        <v>4.10958904109589E-3</v>
      </c>
      <c r="H5" s="203">
        <f t="shared" si="18"/>
        <v>1.0452054794520549</v>
      </c>
      <c r="I5" s="181" t="e">
        <f t="shared" ref="I5:I46" si="25">D5*50</f>
        <v>#REF!</v>
      </c>
      <c r="J5" s="181" t="e">
        <f t="shared" si="19"/>
        <v>#REF!</v>
      </c>
      <c r="K5" s="181"/>
      <c r="L5" s="181"/>
      <c r="M5" s="251" t="e">
        <f>+#REF!</f>
        <v>#REF!</v>
      </c>
      <c r="N5" s="251" t="e">
        <f>VLOOKUP(M5,$AG$2:$AJ$17,1)</f>
        <v>#REF!</v>
      </c>
      <c r="O5" s="251" t="e">
        <f t="shared" si="20"/>
        <v>#REF!</v>
      </c>
      <c r="P5" s="251" t="e">
        <f>VLOOKUP(M5,$AG$2:$AJ$17,4)</f>
        <v>#REF!</v>
      </c>
      <c r="Q5" s="251" t="e">
        <f t="shared" si="21"/>
        <v>#REF!</v>
      </c>
      <c r="R5" s="251" t="e">
        <f>VLOOKUP(M5,$AG$2:$AJ$17,3)</f>
        <v>#REF!</v>
      </c>
      <c r="S5" s="251" t="e">
        <f t="shared" si="22"/>
        <v>#REF!</v>
      </c>
      <c r="T5" s="251">
        <v>51.221009441095894</v>
      </c>
      <c r="U5" s="251">
        <f t="shared" si="0"/>
        <v>70.48</v>
      </c>
      <c r="V5" s="251">
        <f t="shared" si="1"/>
        <v>46.98</v>
      </c>
      <c r="W5" s="251">
        <f t="shared" si="2"/>
        <v>606.26</v>
      </c>
      <c r="X5" s="251">
        <f t="shared" si="3"/>
        <v>75.180000000000007</v>
      </c>
      <c r="Y5" s="251">
        <f t="shared" si="13"/>
        <v>192.64000000000001</v>
      </c>
      <c r="Z5" s="251"/>
      <c r="AA5" s="251" t="e">
        <f t="shared" si="4"/>
        <v>#REF!</v>
      </c>
      <c r="AB5" s="251"/>
      <c r="AC5" s="251" t="e">
        <f t="shared" si="5"/>
        <v>#REF!</v>
      </c>
      <c r="AD5" s="251" t="e">
        <f t="shared" si="6"/>
        <v>#REF!</v>
      </c>
      <c r="AE5" s="251" t="e">
        <f t="shared" si="23"/>
        <v>#REF!</v>
      </c>
      <c r="AF5" s="251" t="e">
        <f t="shared" si="7"/>
        <v>#REF!</v>
      </c>
      <c r="AG5" s="251">
        <v>10031.08</v>
      </c>
      <c r="AH5" s="251">
        <v>10031.08</v>
      </c>
      <c r="AI5" s="251">
        <v>917.26</v>
      </c>
      <c r="AJ5" s="251">
        <v>0.1792</v>
      </c>
      <c r="AK5" s="251">
        <f t="shared" si="8"/>
        <v>197.34</v>
      </c>
      <c r="AL5" s="251">
        <v>0</v>
      </c>
      <c r="AM5" s="251">
        <f t="shared" si="9"/>
        <v>341.17534279602313</v>
      </c>
      <c r="AN5" s="251">
        <f t="shared" si="14"/>
        <v>116.34</v>
      </c>
      <c r="AO5" s="251">
        <f t="shared" si="10"/>
        <v>0</v>
      </c>
      <c r="AP5" s="251">
        <v>0</v>
      </c>
      <c r="AQ5" s="251">
        <f t="shared" si="11"/>
        <v>148.75</v>
      </c>
      <c r="AR5" s="251">
        <v>0</v>
      </c>
      <c r="AS5" s="251">
        <f t="shared" si="15"/>
        <v>340.27000000000004</v>
      </c>
      <c r="AT5" s="251">
        <f t="shared" si="16"/>
        <v>2311.6800000000003</v>
      </c>
      <c r="AU5" s="251">
        <v>14800</v>
      </c>
      <c r="AX5" s="213"/>
      <c r="AY5" s="209"/>
      <c r="BE5" s="209"/>
      <c r="BF5" s="209"/>
    </row>
    <row r="6" spans="1:74">
      <c r="A6" s="152"/>
      <c r="B6" s="152" t="s">
        <v>194</v>
      </c>
      <c r="C6" s="152" t="s">
        <v>219</v>
      </c>
      <c r="D6" s="181"/>
      <c r="E6" s="216"/>
      <c r="F6" s="203"/>
      <c r="G6" s="204"/>
      <c r="H6" s="203"/>
      <c r="I6" s="181"/>
      <c r="J6" s="181"/>
      <c r="K6" s="181"/>
      <c r="L6" s="18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>
        <v>11400</v>
      </c>
      <c r="AX6" s="213"/>
      <c r="AY6" s="209"/>
      <c r="BE6" s="209"/>
      <c r="BF6" s="209"/>
    </row>
    <row r="7" spans="1:74">
      <c r="A7" s="152" t="s">
        <v>88</v>
      </c>
      <c r="B7" s="152" t="s">
        <v>177</v>
      </c>
      <c r="C7" s="152" t="s">
        <v>204</v>
      </c>
      <c r="D7" s="181" t="e">
        <f t="shared" ref="D7" si="26">M7/30</f>
        <v>#REF!</v>
      </c>
      <c r="E7" s="216">
        <v>606.25534279602311</v>
      </c>
      <c r="F7" s="203">
        <f t="shared" si="17"/>
        <v>4.1095890410958902E-2</v>
      </c>
      <c r="G7" s="204">
        <f t="shared" si="12"/>
        <v>4.10958904109589E-3</v>
      </c>
      <c r="H7" s="203">
        <f t="shared" ref="H7" si="27">+F7+G7+1</f>
        <v>1.0452054794520549</v>
      </c>
      <c r="I7" s="181" t="e">
        <f t="shared" ref="I7" si="28">D7*50</f>
        <v>#REF!</v>
      </c>
      <c r="J7" s="181" t="e">
        <f t="shared" ref="J7" si="29">+D7*10</f>
        <v>#REF!</v>
      </c>
      <c r="K7" s="181"/>
      <c r="L7" s="181"/>
      <c r="M7" s="251" t="e">
        <f>+#REF!</f>
        <v>#REF!</v>
      </c>
      <c r="N7" s="251" t="e">
        <f t="shared" ref="N7:N14" si="30">VLOOKUP(M7,$AG$2:$AJ$17,1)</f>
        <v>#REF!</v>
      </c>
      <c r="O7" s="251" t="e">
        <f t="shared" ref="O7" si="31">+M7-N7</f>
        <v>#REF!</v>
      </c>
      <c r="P7" s="251" t="e">
        <f t="shared" ref="P7:P14" si="32">VLOOKUP(M7,$AG$2:$AJ$17,4)</f>
        <v>#REF!</v>
      </c>
      <c r="Q7" s="251" t="e">
        <f t="shared" ref="Q7" si="33">+O7*P7</f>
        <v>#REF!</v>
      </c>
      <c r="R7" s="251" t="e">
        <f t="shared" ref="R7:R14" si="34">VLOOKUP(M7,$AG$2:$AJ$17,3)</f>
        <v>#REF!</v>
      </c>
      <c r="S7" s="251" t="e">
        <f t="shared" ref="S7" si="35">+Q7+R7</f>
        <v>#REF!</v>
      </c>
      <c r="T7" s="251">
        <v>51.221009441095894</v>
      </c>
      <c r="U7" s="251">
        <f t="shared" ref="U7" si="36">ROUND((E7*DAY(DATE(YEAR(BB$1), MONTH(BB$1)+1, 0)))*0.375%,2)</f>
        <v>70.48</v>
      </c>
      <c r="V7" s="251">
        <f t="shared" ref="V7" si="37">ROUND((E7*DAY(DATE(YEAR(BB$1), MONTH(BB$1)+1, 0)))*0.25%,2)</f>
        <v>46.98</v>
      </c>
      <c r="W7" s="251">
        <f t="shared" ref="W7" si="38">ROUND(E7-(OLE_LINK3*3),2)</f>
        <v>606.26</v>
      </c>
      <c r="X7" s="251">
        <f t="shared" ref="X7" si="39">ROUND(+(W7*DAY(DATE(YEAR(BB$1), MONTH(BB$1)+1, 0)))*0.4%,2)</f>
        <v>75.180000000000007</v>
      </c>
      <c r="Y7" s="251">
        <f t="shared" ref="Y7" si="40">+U7+V7+X7</f>
        <v>192.64000000000001</v>
      </c>
      <c r="Z7" s="251"/>
      <c r="AA7" s="251" t="e">
        <f t="shared" ref="AA7" si="41">M7*0.115</f>
        <v>#REF!</v>
      </c>
      <c r="AB7" s="251"/>
      <c r="AC7" s="251" t="e">
        <f t="shared" ref="AC7" si="42">+S7+Y7+Z7+AA7+AB7</f>
        <v>#REF!</v>
      </c>
      <c r="AD7" s="251" t="e">
        <f t="shared" ref="AD7" si="43">M7-AC7</f>
        <v>#REF!</v>
      </c>
      <c r="AE7" s="251" t="e">
        <f t="shared" ref="AE7" si="44">AD7</f>
        <v>#REF!</v>
      </c>
      <c r="AF7" s="251" t="e">
        <f t="shared" ref="AF7" si="45">+M7*0.2</f>
        <v>#REF!</v>
      </c>
      <c r="AG7" s="251">
        <v>10031.08</v>
      </c>
      <c r="AH7" s="251">
        <v>10031.08</v>
      </c>
      <c r="AI7" s="251">
        <v>917.26</v>
      </c>
      <c r="AJ7" s="251">
        <v>0.1792</v>
      </c>
      <c r="AK7" s="251">
        <f t="shared" ref="AK7" si="46">ROUND((E7*DAY(DATE(YEAR(BB$1), MONTH(BB$1)+1, 0)))*1.05%,2)</f>
        <v>197.34</v>
      </c>
      <c r="AL7" s="251">
        <v>0</v>
      </c>
      <c r="AM7" s="251">
        <f t="shared" ref="AM7" si="47">E7-(88.36*3)</f>
        <v>341.17534279602313</v>
      </c>
      <c r="AN7" s="251">
        <f t="shared" ref="AN7" si="48">ROUND(+(AM7*DAY(DATE(YEAR(BB$1), MONTH(BB$1)+1, 0)))*1.1%,2)</f>
        <v>116.34</v>
      </c>
      <c r="AO7" s="251">
        <f t="shared" ref="AO7" si="49">ROUND((OLE_LINK3*DAY(DATE(YEAR(BB$1), MONTH(BB$1)+1, 0)))*20.4%,2)</f>
        <v>0</v>
      </c>
      <c r="AP7" s="251">
        <v>0</v>
      </c>
      <c r="AQ7" s="251">
        <f t="shared" ref="AQ7" si="50">ROUND(+(E7*DAY(DATE(YEAR(BB$1), MONTH(BB$1)+1, 0)))*0.7915%,2)</f>
        <v>148.75</v>
      </c>
      <c r="AR7" s="251">
        <v>0</v>
      </c>
      <c r="AS7" s="251">
        <f t="shared" ref="AS7" si="51">AQ7+AO7+AN7+X7</f>
        <v>340.27000000000004</v>
      </c>
      <c r="AT7" s="251">
        <f t="shared" ref="AT7" si="52">+Y7*12</f>
        <v>2311.6800000000003</v>
      </c>
      <c r="AU7" s="251">
        <v>12600</v>
      </c>
      <c r="AX7" s="213"/>
      <c r="AY7" s="209"/>
      <c r="BE7" s="209"/>
      <c r="BF7" s="209"/>
    </row>
    <row r="8" spans="1:74">
      <c r="A8" s="152" t="s">
        <v>73</v>
      </c>
      <c r="B8" s="152" t="s">
        <v>64</v>
      </c>
      <c r="C8" s="152" t="s">
        <v>128</v>
      </c>
      <c r="D8" s="181" t="e">
        <f t="shared" si="24"/>
        <v>#REF!</v>
      </c>
      <c r="E8" s="216">
        <v>437.49</v>
      </c>
      <c r="F8" s="203">
        <f t="shared" si="17"/>
        <v>4.1095890410958902E-2</v>
      </c>
      <c r="G8" s="204">
        <f t="shared" si="12"/>
        <v>4.10958904109589E-3</v>
      </c>
      <c r="H8" s="203">
        <f t="shared" si="18"/>
        <v>1.0452054794520549</v>
      </c>
      <c r="I8" s="181" t="e">
        <f t="shared" si="25"/>
        <v>#REF!</v>
      </c>
      <c r="J8" s="181" t="e">
        <f t="shared" si="19"/>
        <v>#REF!</v>
      </c>
      <c r="K8" s="182"/>
      <c r="L8" s="181"/>
      <c r="M8" s="251" t="e">
        <f>+#REF!</f>
        <v>#REF!</v>
      </c>
      <c r="N8" s="251" t="e">
        <f t="shared" si="30"/>
        <v>#REF!</v>
      </c>
      <c r="O8" s="251" t="e">
        <f t="shared" si="20"/>
        <v>#REF!</v>
      </c>
      <c r="P8" s="251" t="e">
        <f t="shared" si="32"/>
        <v>#REF!</v>
      </c>
      <c r="Q8" s="251" t="e">
        <f t="shared" si="21"/>
        <v>#REF!</v>
      </c>
      <c r="R8" s="251" t="e">
        <f t="shared" si="34"/>
        <v>#REF!</v>
      </c>
      <c r="S8" s="251" t="e">
        <f t="shared" si="22"/>
        <v>#REF!</v>
      </c>
      <c r="T8" s="251"/>
      <c r="U8" s="251">
        <f t="shared" si="0"/>
        <v>50.86</v>
      </c>
      <c r="V8" s="251">
        <f t="shared" si="1"/>
        <v>33.909999999999997</v>
      </c>
      <c r="W8" s="251">
        <f t="shared" si="2"/>
        <v>437.49</v>
      </c>
      <c r="X8" s="251">
        <f t="shared" si="3"/>
        <v>54.25</v>
      </c>
      <c r="Y8" s="251">
        <f t="shared" si="13"/>
        <v>139.01999999999998</v>
      </c>
      <c r="Z8" s="251"/>
      <c r="AA8" s="251" t="e">
        <f t="shared" si="4"/>
        <v>#REF!</v>
      </c>
      <c r="AB8" s="251"/>
      <c r="AC8" s="251" t="e">
        <f t="shared" si="5"/>
        <v>#REF!</v>
      </c>
      <c r="AD8" s="251" t="e">
        <f t="shared" si="6"/>
        <v>#REF!</v>
      </c>
      <c r="AE8" s="251" t="e">
        <f t="shared" si="23"/>
        <v>#REF!</v>
      </c>
      <c r="AF8" s="251" t="e">
        <f t="shared" si="7"/>
        <v>#REF!</v>
      </c>
      <c r="AG8" s="251">
        <v>24222.32</v>
      </c>
      <c r="AH8" s="251">
        <v>24222.32</v>
      </c>
      <c r="AI8" s="251">
        <v>3880.44</v>
      </c>
      <c r="AJ8" s="251">
        <v>0.23519999999999999</v>
      </c>
      <c r="AK8" s="251">
        <f t="shared" si="8"/>
        <v>142.4</v>
      </c>
      <c r="AL8" s="251">
        <v>0</v>
      </c>
      <c r="AM8" s="251">
        <f t="shared" si="9"/>
        <v>172.41000000000003</v>
      </c>
      <c r="AN8" s="251">
        <f t="shared" si="14"/>
        <v>58.79</v>
      </c>
      <c r="AO8" s="251">
        <f t="shared" si="10"/>
        <v>0</v>
      </c>
      <c r="AP8" s="251">
        <v>0</v>
      </c>
      <c r="AQ8" s="251">
        <f t="shared" si="11"/>
        <v>107.34</v>
      </c>
      <c r="AR8" s="251">
        <v>0</v>
      </c>
      <c r="AS8" s="251">
        <f t="shared" si="15"/>
        <v>220.38</v>
      </c>
      <c r="AT8" s="251">
        <f t="shared" si="16"/>
        <v>1668.2399999999998</v>
      </c>
      <c r="AU8" s="251">
        <v>10100</v>
      </c>
      <c r="AX8" s="213"/>
      <c r="AY8" s="209"/>
      <c r="BE8" s="209"/>
      <c r="BF8" s="209"/>
    </row>
    <row r="9" spans="1:74">
      <c r="A9" s="152" t="s">
        <v>74</v>
      </c>
      <c r="B9" s="152" t="s">
        <v>178</v>
      </c>
      <c r="C9" s="152" t="s">
        <v>129</v>
      </c>
      <c r="D9" s="181" t="e">
        <f t="shared" si="24"/>
        <v>#REF!</v>
      </c>
      <c r="E9" s="216">
        <v>437.49</v>
      </c>
      <c r="F9" s="203">
        <f t="shared" si="17"/>
        <v>4.1095890410958902E-2</v>
      </c>
      <c r="G9" s="204">
        <f t="shared" si="12"/>
        <v>4.10958904109589E-3</v>
      </c>
      <c r="H9" s="203">
        <f>+F9+G9+1</f>
        <v>1.0452054794520549</v>
      </c>
      <c r="I9" s="181" t="e">
        <f>D9*50</f>
        <v>#REF!</v>
      </c>
      <c r="J9" s="181" t="e">
        <f>+D9*10</f>
        <v>#REF!</v>
      </c>
      <c r="K9" s="182"/>
      <c r="L9" s="182"/>
      <c r="M9" s="251" t="e">
        <f>+#REF!</f>
        <v>#REF!</v>
      </c>
      <c r="N9" s="251" t="e">
        <f t="shared" si="30"/>
        <v>#REF!</v>
      </c>
      <c r="O9" s="251" t="e">
        <f t="shared" si="20"/>
        <v>#REF!</v>
      </c>
      <c r="P9" s="251" t="e">
        <f t="shared" si="32"/>
        <v>#REF!</v>
      </c>
      <c r="Q9" s="251" t="e">
        <f t="shared" si="21"/>
        <v>#REF!</v>
      </c>
      <c r="R9" s="251" t="e">
        <f t="shared" si="34"/>
        <v>#REF!</v>
      </c>
      <c r="S9" s="251" t="e">
        <f t="shared" si="22"/>
        <v>#REF!</v>
      </c>
      <c r="T9" s="251"/>
      <c r="U9" s="251">
        <f t="shared" si="0"/>
        <v>50.86</v>
      </c>
      <c r="V9" s="251">
        <f t="shared" si="1"/>
        <v>33.909999999999997</v>
      </c>
      <c r="W9" s="251">
        <f t="shared" si="2"/>
        <v>437.49</v>
      </c>
      <c r="X9" s="251">
        <f t="shared" si="3"/>
        <v>54.25</v>
      </c>
      <c r="Y9" s="251">
        <f t="shared" si="13"/>
        <v>139.01999999999998</v>
      </c>
      <c r="Z9" s="251"/>
      <c r="AA9" s="251" t="e">
        <f t="shared" si="4"/>
        <v>#REF!</v>
      </c>
      <c r="AB9" s="251"/>
      <c r="AC9" s="251" t="e">
        <f t="shared" si="5"/>
        <v>#REF!</v>
      </c>
      <c r="AD9" s="251" t="e">
        <f t="shared" si="6"/>
        <v>#REF!</v>
      </c>
      <c r="AE9" s="251" t="e">
        <f t="shared" si="23"/>
        <v>#REF!</v>
      </c>
      <c r="AF9" s="251" t="e">
        <f t="shared" si="7"/>
        <v>#REF!</v>
      </c>
      <c r="AG9" s="251">
        <v>38177.699999999997</v>
      </c>
      <c r="AH9" s="251">
        <v>38177.699999999997</v>
      </c>
      <c r="AI9" s="251">
        <v>7162.74</v>
      </c>
      <c r="AJ9" s="251">
        <v>0.3</v>
      </c>
      <c r="AK9" s="251">
        <f t="shared" si="8"/>
        <v>142.4</v>
      </c>
      <c r="AL9" s="251">
        <v>0</v>
      </c>
      <c r="AM9" s="251">
        <f t="shared" si="9"/>
        <v>172.41000000000003</v>
      </c>
      <c r="AN9" s="251">
        <f t="shared" si="14"/>
        <v>58.79</v>
      </c>
      <c r="AO9" s="251">
        <f t="shared" si="10"/>
        <v>0</v>
      </c>
      <c r="AP9" s="251">
        <v>0</v>
      </c>
      <c r="AQ9" s="251">
        <f t="shared" si="11"/>
        <v>107.34</v>
      </c>
      <c r="AR9" s="251">
        <v>0</v>
      </c>
      <c r="AS9" s="251">
        <f t="shared" si="15"/>
        <v>220.38</v>
      </c>
      <c r="AT9" s="251">
        <f t="shared" si="16"/>
        <v>1668.2399999999998</v>
      </c>
      <c r="AU9" s="251">
        <v>10100</v>
      </c>
      <c r="AX9" s="213"/>
      <c r="AY9" s="209"/>
      <c r="BE9" s="209"/>
      <c r="BF9" s="209"/>
    </row>
    <row r="10" spans="1:74">
      <c r="A10" s="152" t="s">
        <v>75</v>
      </c>
      <c r="B10" s="152" t="s">
        <v>65</v>
      </c>
      <c r="C10" s="152" t="s">
        <v>91</v>
      </c>
      <c r="D10" s="181" t="e">
        <f t="shared" si="24"/>
        <v>#REF!</v>
      </c>
      <c r="E10" s="216">
        <v>337.37</v>
      </c>
      <c r="F10" s="203">
        <f t="shared" si="17"/>
        <v>4.1095890410958902E-2</v>
      </c>
      <c r="G10" s="204">
        <f t="shared" si="12"/>
        <v>4.10958904109589E-3</v>
      </c>
      <c r="H10" s="203">
        <f>+F10+G10+1</f>
        <v>1.0452054794520549</v>
      </c>
      <c r="I10" s="181" t="e">
        <f t="shared" si="25"/>
        <v>#REF!</v>
      </c>
      <c r="J10" s="181" t="e">
        <f t="shared" si="19"/>
        <v>#REF!</v>
      </c>
      <c r="K10" s="182"/>
      <c r="L10" s="181"/>
      <c r="M10" s="251" t="e">
        <f>+#REF!</f>
        <v>#REF!</v>
      </c>
      <c r="N10" s="251" t="e">
        <f t="shared" si="30"/>
        <v>#REF!</v>
      </c>
      <c r="O10" s="251" t="e">
        <f t="shared" si="20"/>
        <v>#REF!</v>
      </c>
      <c r="P10" s="251" t="e">
        <f t="shared" si="32"/>
        <v>#REF!</v>
      </c>
      <c r="Q10" s="251" t="e">
        <f>+O10*P10</f>
        <v>#REF!</v>
      </c>
      <c r="R10" s="251" t="e">
        <f t="shared" si="34"/>
        <v>#REF!</v>
      </c>
      <c r="S10" s="251" t="e">
        <f t="shared" si="22"/>
        <v>#REF!</v>
      </c>
      <c r="T10" s="251"/>
      <c r="U10" s="251">
        <f t="shared" si="0"/>
        <v>39.22</v>
      </c>
      <c r="V10" s="251">
        <f t="shared" si="1"/>
        <v>26.15</v>
      </c>
      <c r="W10" s="251">
        <f t="shared" si="2"/>
        <v>337.37</v>
      </c>
      <c r="X10" s="251">
        <f t="shared" si="3"/>
        <v>41.83</v>
      </c>
      <c r="Y10" s="251">
        <f t="shared" si="13"/>
        <v>107.2</v>
      </c>
      <c r="Z10" s="251"/>
      <c r="AA10" s="251" t="e">
        <f t="shared" si="4"/>
        <v>#REF!</v>
      </c>
      <c r="AB10" s="251"/>
      <c r="AC10" s="251" t="e">
        <f t="shared" si="5"/>
        <v>#REF!</v>
      </c>
      <c r="AD10" s="251" t="e">
        <f t="shared" si="6"/>
        <v>#REF!</v>
      </c>
      <c r="AE10" s="251" t="e">
        <f t="shared" si="23"/>
        <v>#REF!</v>
      </c>
      <c r="AF10" s="251" t="e">
        <f t="shared" si="7"/>
        <v>#REF!</v>
      </c>
      <c r="AG10" s="251">
        <v>72887.509999999995</v>
      </c>
      <c r="AH10" s="251">
        <v>72887.509999999995</v>
      </c>
      <c r="AI10" s="251">
        <v>17575.689999999999</v>
      </c>
      <c r="AJ10" s="251">
        <v>0.32</v>
      </c>
      <c r="AK10" s="251">
        <f t="shared" si="8"/>
        <v>109.81</v>
      </c>
      <c r="AL10" s="251">
        <v>0</v>
      </c>
      <c r="AM10" s="251">
        <f t="shared" si="9"/>
        <v>72.29000000000002</v>
      </c>
      <c r="AN10" s="251">
        <f t="shared" si="14"/>
        <v>24.65</v>
      </c>
      <c r="AO10" s="251">
        <f t="shared" si="10"/>
        <v>0</v>
      </c>
      <c r="AP10" s="251">
        <v>0</v>
      </c>
      <c r="AQ10" s="251">
        <f t="shared" si="11"/>
        <v>82.78</v>
      </c>
      <c r="AR10" s="251">
        <v>0</v>
      </c>
      <c r="AS10" s="251">
        <f t="shared" si="15"/>
        <v>149.26</v>
      </c>
      <c r="AT10" s="251">
        <f t="shared" si="16"/>
        <v>1286.4000000000001</v>
      </c>
      <c r="AU10" s="251">
        <v>9700</v>
      </c>
      <c r="AX10" s="229"/>
      <c r="AY10" s="209"/>
      <c r="AZ10" s="209"/>
      <c r="BE10" s="209"/>
      <c r="BF10" s="209"/>
    </row>
    <row r="11" spans="1:74">
      <c r="A11" s="152" t="s">
        <v>76</v>
      </c>
      <c r="B11" s="152" t="s">
        <v>66</v>
      </c>
      <c r="C11" s="152" t="s">
        <v>130</v>
      </c>
      <c r="D11" s="181" t="e">
        <f t="shared" si="24"/>
        <v>#REF!</v>
      </c>
      <c r="E11" s="216">
        <v>437.49</v>
      </c>
      <c r="F11" s="203">
        <f t="shared" si="17"/>
        <v>4.1095890410958902E-2</v>
      </c>
      <c r="G11" s="204">
        <f t="shared" si="12"/>
        <v>4.10958904109589E-3</v>
      </c>
      <c r="H11" s="203">
        <f t="shared" si="18"/>
        <v>1.0452054794520549</v>
      </c>
      <c r="I11" s="181" t="e">
        <f t="shared" si="25"/>
        <v>#REF!</v>
      </c>
      <c r="J11" s="181" t="e">
        <f t="shared" si="19"/>
        <v>#REF!</v>
      </c>
      <c r="K11" s="182"/>
      <c r="L11" s="181"/>
      <c r="M11" s="251" t="e">
        <f>+#REF!</f>
        <v>#REF!</v>
      </c>
      <c r="N11" s="251" t="e">
        <f t="shared" si="30"/>
        <v>#REF!</v>
      </c>
      <c r="O11" s="251" t="e">
        <f t="shared" si="20"/>
        <v>#REF!</v>
      </c>
      <c r="P11" s="251" t="e">
        <f t="shared" si="32"/>
        <v>#REF!</v>
      </c>
      <c r="Q11" s="251" t="e">
        <f t="shared" si="21"/>
        <v>#REF!</v>
      </c>
      <c r="R11" s="251" t="e">
        <f t="shared" si="34"/>
        <v>#REF!</v>
      </c>
      <c r="S11" s="251" t="e">
        <f t="shared" si="22"/>
        <v>#REF!</v>
      </c>
      <c r="T11" s="251"/>
      <c r="U11" s="251">
        <f t="shared" si="0"/>
        <v>50.86</v>
      </c>
      <c r="V11" s="251">
        <f t="shared" si="1"/>
        <v>33.909999999999997</v>
      </c>
      <c r="W11" s="251">
        <f t="shared" si="2"/>
        <v>437.49</v>
      </c>
      <c r="X11" s="251">
        <f t="shared" si="3"/>
        <v>54.25</v>
      </c>
      <c r="Y11" s="251">
        <f t="shared" si="13"/>
        <v>139.01999999999998</v>
      </c>
      <c r="Z11" s="251"/>
      <c r="AA11" s="251" t="e">
        <f t="shared" si="4"/>
        <v>#REF!</v>
      </c>
      <c r="AB11" s="251"/>
      <c r="AC11" s="251" t="e">
        <f t="shared" si="5"/>
        <v>#REF!</v>
      </c>
      <c r="AD11" s="251" t="e">
        <f t="shared" si="6"/>
        <v>#REF!</v>
      </c>
      <c r="AE11" s="251" t="e">
        <f t="shared" si="23"/>
        <v>#REF!</v>
      </c>
      <c r="AF11" s="251" t="e">
        <f t="shared" si="7"/>
        <v>#REF!</v>
      </c>
      <c r="AG11" s="251">
        <v>97183.34</v>
      </c>
      <c r="AH11" s="251">
        <v>97183.34</v>
      </c>
      <c r="AI11" s="251">
        <v>25350.35</v>
      </c>
      <c r="AJ11" s="251">
        <v>0.34</v>
      </c>
      <c r="AK11" s="251">
        <f t="shared" si="8"/>
        <v>142.4</v>
      </c>
      <c r="AL11" s="251">
        <v>0</v>
      </c>
      <c r="AM11" s="251">
        <f t="shared" si="9"/>
        <v>172.41000000000003</v>
      </c>
      <c r="AN11" s="251">
        <f t="shared" si="14"/>
        <v>58.79</v>
      </c>
      <c r="AO11" s="251">
        <f t="shared" si="10"/>
        <v>0</v>
      </c>
      <c r="AP11" s="251">
        <v>0</v>
      </c>
      <c r="AQ11" s="251">
        <f t="shared" si="11"/>
        <v>107.34</v>
      </c>
      <c r="AR11" s="251">
        <v>0</v>
      </c>
      <c r="AS11" s="251">
        <f t="shared" si="15"/>
        <v>220.38</v>
      </c>
      <c r="AT11" s="251">
        <f t="shared" si="16"/>
        <v>1668.2399999999998</v>
      </c>
      <c r="AU11" s="251">
        <v>10100</v>
      </c>
      <c r="AX11" s="213"/>
      <c r="AY11" s="209"/>
      <c r="BE11" s="209"/>
      <c r="BF11" s="209"/>
    </row>
    <row r="12" spans="1:74">
      <c r="A12" s="152" t="s">
        <v>163</v>
      </c>
      <c r="B12" s="152" t="s">
        <v>179</v>
      </c>
      <c r="C12" s="152" t="s">
        <v>91</v>
      </c>
      <c r="D12" s="181" t="e">
        <f t="shared" ref="D12" si="53">M12/30</f>
        <v>#REF!</v>
      </c>
      <c r="E12" s="216">
        <v>337.37</v>
      </c>
      <c r="F12" s="203">
        <f t="shared" si="17"/>
        <v>4.1095890410958902E-2</v>
      </c>
      <c r="G12" s="204">
        <f t="shared" si="12"/>
        <v>4.10958904109589E-3</v>
      </c>
      <c r="H12" s="203">
        <f>+F12+G12+1</f>
        <v>1.0452054794520549</v>
      </c>
      <c r="I12" s="181" t="e">
        <f t="shared" ref="I12" si="54">D12*50</f>
        <v>#REF!</v>
      </c>
      <c r="J12" s="181" t="e">
        <f t="shared" ref="J12" si="55">+D12*10</f>
        <v>#REF!</v>
      </c>
      <c r="K12" s="182"/>
      <c r="L12" s="181"/>
      <c r="M12" s="251" t="e">
        <f>+#REF!</f>
        <v>#REF!</v>
      </c>
      <c r="N12" s="251" t="e">
        <f t="shared" si="30"/>
        <v>#REF!</v>
      </c>
      <c r="O12" s="251" t="e">
        <f t="shared" ref="O12" si="56">+M12-N12</f>
        <v>#REF!</v>
      </c>
      <c r="P12" s="251" t="e">
        <f t="shared" si="32"/>
        <v>#REF!</v>
      </c>
      <c r="Q12" s="251" t="e">
        <f>+O12*P12</f>
        <v>#REF!</v>
      </c>
      <c r="R12" s="251" t="e">
        <f t="shared" si="34"/>
        <v>#REF!</v>
      </c>
      <c r="S12" s="251" t="e">
        <f t="shared" ref="S12" si="57">+Q12+R12</f>
        <v>#REF!</v>
      </c>
      <c r="T12" s="251"/>
      <c r="U12" s="251">
        <f t="shared" ref="U12" si="58">ROUND((E12*DAY(DATE(YEAR(BB$1), MONTH(BB$1)+1, 0)))*0.375%,2)</f>
        <v>39.22</v>
      </c>
      <c r="V12" s="251">
        <f t="shared" ref="V12" si="59">ROUND((E12*DAY(DATE(YEAR(BB$1), MONTH(BB$1)+1, 0)))*0.25%,2)</f>
        <v>26.15</v>
      </c>
      <c r="W12" s="251">
        <f t="shared" si="2"/>
        <v>337.37</v>
      </c>
      <c r="X12" s="251">
        <f t="shared" ref="X12" si="60">ROUND(+(W12*DAY(DATE(YEAR(BB$1), MONTH(BB$1)+1, 0)))*0.4%,2)</f>
        <v>41.83</v>
      </c>
      <c r="Y12" s="251">
        <f t="shared" ref="Y12" si="61">+U12+V12+X12</f>
        <v>107.2</v>
      </c>
      <c r="Z12" s="251"/>
      <c r="AA12" s="251" t="e">
        <f t="shared" ref="AA12" si="62">M12*0.115</f>
        <v>#REF!</v>
      </c>
      <c r="AB12" s="251"/>
      <c r="AC12" s="251" t="e">
        <f t="shared" ref="AC12" si="63">+S12+Y12+Z12+AA12+AB12</f>
        <v>#REF!</v>
      </c>
      <c r="AD12" s="251" t="e">
        <f t="shared" ref="AD12" si="64">M12-AC12</f>
        <v>#REF!</v>
      </c>
      <c r="AE12" s="251" t="e">
        <f t="shared" ref="AE12" si="65">AD12</f>
        <v>#REF!</v>
      </c>
      <c r="AF12" s="251" t="e">
        <f t="shared" ref="AF12" si="66">+M12*0.2</f>
        <v>#REF!</v>
      </c>
      <c r="AG12" s="251">
        <v>72887.509999999995</v>
      </c>
      <c r="AH12" s="251">
        <v>72887.509999999995</v>
      </c>
      <c r="AI12" s="251">
        <v>17575.689999999999</v>
      </c>
      <c r="AJ12" s="251">
        <v>0.32</v>
      </c>
      <c r="AK12" s="251">
        <f t="shared" ref="AK12" si="67">ROUND((E12*DAY(DATE(YEAR(BB$1), MONTH(BB$1)+1, 0)))*1.05%,2)</f>
        <v>109.81</v>
      </c>
      <c r="AL12" s="251">
        <v>0</v>
      </c>
      <c r="AM12" s="251">
        <f t="shared" ref="AM12" si="68">E12-(88.36*3)</f>
        <v>72.29000000000002</v>
      </c>
      <c r="AN12" s="251">
        <f t="shared" ref="AN12" si="69">ROUND(+(AM12*DAY(DATE(YEAR(BB$1), MONTH(BB$1)+1, 0)))*1.1%,2)</f>
        <v>24.65</v>
      </c>
      <c r="AO12" s="251">
        <f t="shared" si="10"/>
        <v>0</v>
      </c>
      <c r="AP12" s="251">
        <v>0</v>
      </c>
      <c r="AQ12" s="251">
        <f t="shared" ref="AQ12" si="70">ROUND(+(E12*DAY(DATE(YEAR(BB$1), MONTH(BB$1)+1, 0)))*0.7915%,2)</f>
        <v>82.78</v>
      </c>
      <c r="AR12" s="251">
        <v>0</v>
      </c>
      <c r="AS12" s="251">
        <f t="shared" ref="AS12" si="71">AQ12+AO12+AN12+X12</f>
        <v>149.26</v>
      </c>
      <c r="AT12" s="251">
        <f t="shared" ref="AT12" si="72">+Y12*12</f>
        <v>1286.4000000000001</v>
      </c>
      <c r="AU12" s="251">
        <v>9700</v>
      </c>
      <c r="AX12" s="229"/>
      <c r="AY12" s="209"/>
      <c r="AZ12" s="209"/>
      <c r="BE12" s="209"/>
      <c r="BF12" s="209"/>
    </row>
    <row r="13" spans="1:74">
      <c r="A13" s="152" t="s">
        <v>199</v>
      </c>
      <c r="B13" s="152" t="s">
        <v>198</v>
      </c>
      <c r="C13" s="152" t="s">
        <v>164</v>
      </c>
      <c r="D13" s="181" t="e">
        <f t="shared" si="24"/>
        <v>#REF!</v>
      </c>
      <c r="E13" s="216">
        <v>437.49</v>
      </c>
      <c r="F13" s="203">
        <f t="shared" si="17"/>
        <v>4.1095890410958902E-2</v>
      </c>
      <c r="G13" s="204">
        <f t="shared" si="12"/>
        <v>4.10958904109589E-3</v>
      </c>
      <c r="H13" s="203">
        <f t="shared" si="18"/>
        <v>1.0452054794520549</v>
      </c>
      <c r="I13" s="181" t="e">
        <f t="shared" si="25"/>
        <v>#REF!</v>
      </c>
      <c r="J13" s="181" t="e">
        <f t="shared" si="19"/>
        <v>#REF!</v>
      </c>
      <c r="K13" s="182"/>
      <c r="L13" s="181"/>
      <c r="M13" s="251" t="e">
        <f>+#REF!</f>
        <v>#REF!</v>
      </c>
      <c r="N13" s="251" t="e">
        <f t="shared" si="30"/>
        <v>#REF!</v>
      </c>
      <c r="O13" s="251" t="e">
        <f t="shared" si="20"/>
        <v>#REF!</v>
      </c>
      <c r="P13" s="251" t="e">
        <f t="shared" si="32"/>
        <v>#REF!</v>
      </c>
      <c r="Q13" s="251" t="e">
        <f t="shared" si="21"/>
        <v>#REF!</v>
      </c>
      <c r="R13" s="251" t="e">
        <f t="shared" si="34"/>
        <v>#REF!</v>
      </c>
      <c r="S13" s="251" t="e">
        <f t="shared" si="22"/>
        <v>#REF!</v>
      </c>
      <c r="T13" s="251"/>
      <c r="U13" s="251">
        <f t="shared" si="0"/>
        <v>50.86</v>
      </c>
      <c r="V13" s="251">
        <f t="shared" si="1"/>
        <v>33.909999999999997</v>
      </c>
      <c r="W13" s="251">
        <f t="shared" ref="W13:W14" si="73">ROUND(E13-(OLE_LINK3*3),2)</f>
        <v>437.49</v>
      </c>
      <c r="X13" s="251">
        <f t="shared" si="3"/>
        <v>54.25</v>
      </c>
      <c r="Y13" s="251">
        <f t="shared" si="13"/>
        <v>139.01999999999998</v>
      </c>
      <c r="Z13" s="251"/>
      <c r="AA13" s="251" t="e">
        <f t="shared" si="4"/>
        <v>#REF!</v>
      </c>
      <c r="AB13" s="251"/>
      <c r="AC13" s="251" t="e">
        <f t="shared" si="5"/>
        <v>#REF!</v>
      </c>
      <c r="AD13" s="251" t="e">
        <f t="shared" si="6"/>
        <v>#REF!</v>
      </c>
      <c r="AE13" s="251" t="e">
        <f t="shared" si="23"/>
        <v>#REF!</v>
      </c>
      <c r="AF13" s="251" t="e">
        <f t="shared" si="7"/>
        <v>#REF!</v>
      </c>
      <c r="AG13" s="251">
        <v>97183.34</v>
      </c>
      <c r="AH13" s="251">
        <v>97183.34</v>
      </c>
      <c r="AI13" s="251">
        <v>25350.35</v>
      </c>
      <c r="AJ13" s="251">
        <v>0.34</v>
      </c>
      <c r="AK13" s="251">
        <f t="shared" si="8"/>
        <v>142.4</v>
      </c>
      <c r="AL13" s="251">
        <v>0</v>
      </c>
      <c r="AM13" s="251">
        <f t="shared" si="9"/>
        <v>172.41000000000003</v>
      </c>
      <c r="AN13" s="251">
        <f t="shared" si="14"/>
        <v>58.79</v>
      </c>
      <c r="AO13" s="251">
        <f t="shared" ref="AO13:AO14" si="74">ROUND((OLE_LINK3*DAY(DATE(YEAR(BB$1), MONTH(BB$1)+1, 0)))*20.4%,2)</f>
        <v>0</v>
      </c>
      <c r="AP13" s="251">
        <v>0</v>
      </c>
      <c r="AQ13" s="251">
        <f t="shared" si="11"/>
        <v>107.34</v>
      </c>
      <c r="AR13" s="251">
        <v>0</v>
      </c>
      <c r="AS13" s="251">
        <f t="shared" si="15"/>
        <v>220.38</v>
      </c>
      <c r="AT13" s="251">
        <f t="shared" si="16"/>
        <v>1668.2399999999998</v>
      </c>
      <c r="AU13" s="251">
        <v>10400</v>
      </c>
      <c r="AX13" s="213"/>
      <c r="AY13" s="209"/>
      <c r="BE13" s="209"/>
      <c r="BF13" s="209"/>
    </row>
    <row r="14" spans="1:74">
      <c r="A14" s="152" t="s">
        <v>205</v>
      </c>
      <c r="B14" s="152" t="s">
        <v>206</v>
      </c>
      <c r="C14" s="152" t="s">
        <v>202</v>
      </c>
      <c r="D14" s="181" t="e">
        <f t="shared" si="24"/>
        <v>#REF!</v>
      </c>
      <c r="E14" s="216">
        <v>337.37</v>
      </c>
      <c r="F14" s="203">
        <f t="shared" si="17"/>
        <v>4.1095890410958902E-2</v>
      </c>
      <c r="G14" s="204">
        <f t="shared" si="12"/>
        <v>4.10958904109589E-3</v>
      </c>
      <c r="H14" s="203">
        <f>+F14+G14+1</f>
        <v>1.0452054794520549</v>
      </c>
      <c r="I14" s="181" t="e">
        <f t="shared" si="25"/>
        <v>#REF!</v>
      </c>
      <c r="J14" s="181" t="e">
        <f t="shared" si="19"/>
        <v>#REF!</v>
      </c>
      <c r="K14" s="182"/>
      <c r="L14" s="181"/>
      <c r="M14" s="251" t="e">
        <f>+#REF!</f>
        <v>#REF!</v>
      </c>
      <c r="N14" s="251" t="e">
        <f t="shared" si="30"/>
        <v>#REF!</v>
      </c>
      <c r="O14" s="251" t="e">
        <f t="shared" si="20"/>
        <v>#REF!</v>
      </c>
      <c r="P14" s="251" t="e">
        <f t="shared" si="32"/>
        <v>#REF!</v>
      </c>
      <c r="Q14" s="251" t="e">
        <f>+O14*P14</f>
        <v>#REF!</v>
      </c>
      <c r="R14" s="251" t="e">
        <f t="shared" si="34"/>
        <v>#REF!</v>
      </c>
      <c r="S14" s="251" t="e">
        <f t="shared" si="22"/>
        <v>#REF!</v>
      </c>
      <c r="T14" s="251"/>
      <c r="U14" s="251">
        <f t="shared" si="0"/>
        <v>39.22</v>
      </c>
      <c r="V14" s="251">
        <f t="shared" si="1"/>
        <v>26.15</v>
      </c>
      <c r="W14" s="251">
        <f t="shared" si="73"/>
        <v>337.37</v>
      </c>
      <c r="X14" s="251">
        <f t="shared" si="3"/>
        <v>41.83</v>
      </c>
      <c r="Y14" s="251">
        <f t="shared" si="13"/>
        <v>107.2</v>
      </c>
      <c r="Z14" s="251"/>
      <c r="AA14" s="251" t="e">
        <f t="shared" si="4"/>
        <v>#REF!</v>
      </c>
      <c r="AB14" s="251"/>
      <c r="AC14" s="251" t="e">
        <f t="shared" si="5"/>
        <v>#REF!</v>
      </c>
      <c r="AD14" s="251" t="e">
        <f t="shared" si="6"/>
        <v>#REF!</v>
      </c>
      <c r="AE14" s="251" t="e">
        <f t="shared" si="23"/>
        <v>#REF!</v>
      </c>
      <c r="AF14" s="251" t="e">
        <f t="shared" si="7"/>
        <v>#REF!</v>
      </c>
      <c r="AG14" s="251">
        <v>72887.509999999995</v>
      </c>
      <c r="AH14" s="251">
        <v>72887.509999999995</v>
      </c>
      <c r="AI14" s="251">
        <v>17575.689999999999</v>
      </c>
      <c r="AJ14" s="251">
        <v>0.32</v>
      </c>
      <c r="AK14" s="251">
        <f t="shared" si="8"/>
        <v>109.81</v>
      </c>
      <c r="AL14" s="251">
        <v>0</v>
      </c>
      <c r="AM14" s="251">
        <f t="shared" si="9"/>
        <v>72.29000000000002</v>
      </c>
      <c r="AN14" s="251">
        <f t="shared" si="14"/>
        <v>24.65</v>
      </c>
      <c r="AO14" s="251">
        <f t="shared" si="74"/>
        <v>0</v>
      </c>
      <c r="AP14" s="251">
        <v>0</v>
      </c>
      <c r="AQ14" s="251">
        <f t="shared" si="11"/>
        <v>82.78</v>
      </c>
      <c r="AR14" s="251">
        <v>0</v>
      </c>
      <c r="AS14" s="251">
        <f t="shared" si="15"/>
        <v>149.26</v>
      </c>
      <c r="AT14" s="251">
        <f t="shared" si="16"/>
        <v>1286.4000000000001</v>
      </c>
      <c r="AU14" s="251">
        <v>10900</v>
      </c>
      <c r="AX14" s="229"/>
      <c r="AY14" s="209"/>
      <c r="AZ14" s="209"/>
      <c r="BE14" s="209"/>
      <c r="BF14" s="209"/>
    </row>
    <row r="15" spans="1:74">
      <c r="A15" s="152" t="s">
        <v>211</v>
      </c>
      <c r="B15" s="152" t="s">
        <v>175</v>
      </c>
      <c r="C15" s="152" t="s">
        <v>210</v>
      </c>
      <c r="D15" s="181"/>
      <c r="E15" s="216"/>
      <c r="F15" s="203"/>
      <c r="G15" s="204"/>
      <c r="H15" s="203"/>
      <c r="I15" s="181"/>
      <c r="J15" s="181"/>
      <c r="K15" s="182"/>
      <c r="L15" s="18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13000</v>
      </c>
      <c r="AX15" s="229"/>
      <c r="AY15" s="209"/>
      <c r="AZ15" s="209"/>
      <c r="BE15" s="209"/>
      <c r="BF15" s="209"/>
    </row>
    <row r="16" spans="1:74">
      <c r="A16" s="152" t="s">
        <v>213</v>
      </c>
      <c r="B16" s="152" t="s">
        <v>214</v>
      </c>
      <c r="C16" s="152" t="s">
        <v>202</v>
      </c>
      <c r="D16" s="181"/>
      <c r="E16" s="216"/>
      <c r="F16" s="203"/>
      <c r="G16" s="204"/>
      <c r="H16" s="203"/>
      <c r="I16" s="181"/>
      <c r="J16" s="181"/>
      <c r="K16" s="182"/>
      <c r="L16" s="18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>
        <v>9900</v>
      </c>
      <c r="AX16" s="229"/>
      <c r="AY16" s="209"/>
      <c r="AZ16" s="209"/>
      <c r="BE16" s="209"/>
      <c r="BF16" s="209"/>
    </row>
    <row r="17" spans="1:60">
      <c r="A17" s="252" t="s">
        <v>77</v>
      </c>
      <c r="B17" s="252" t="s">
        <v>133</v>
      </c>
      <c r="C17" s="252" t="s">
        <v>154</v>
      </c>
      <c r="D17" s="252" t="e">
        <f t="shared" si="24"/>
        <v>#REF!</v>
      </c>
      <c r="E17" s="252">
        <v>606.25534279602311</v>
      </c>
      <c r="F17" s="252">
        <f t="shared" si="17"/>
        <v>4.1095890410958902E-2</v>
      </c>
      <c r="G17" s="252">
        <f t="shared" si="12"/>
        <v>4.10958904109589E-3</v>
      </c>
      <c r="H17" s="252">
        <f t="shared" si="18"/>
        <v>1.0452054794520549</v>
      </c>
      <c r="I17" s="252" t="e">
        <f t="shared" si="25"/>
        <v>#REF!</v>
      </c>
      <c r="J17" s="252" t="e">
        <f t="shared" si="19"/>
        <v>#REF!</v>
      </c>
      <c r="K17" s="252"/>
      <c r="L17" s="252"/>
      <c r="M17" s="252" t="e">
        <f>+#REF!</f>
        <v>#REF!</v>
      </c>
      <c r="N17" s="252" t="e">
        <f t="shared" ref="N17:N49" si="75">VLOOKUP(M17,$AG$2:$AJ$17,1)</f>
        <v>#REF!</v>
      </c>
      <c r="O17" s="252" t="e">
        <f t="shared" si="20"/>
        <v>#REF!</v>
      </c>
      <c r="P17" s="252" t="e">
        <f t="shared" ref="P17:P46" si="76">VLOOKUP(M17,$AG$2:$AJ$17,4)</f>
        <v>#REF!</v>
      </c>
      <c r="Q17" s="252" t="e">
        <f t="shared" si="21"/>
        <v>#REF!</v>
      </c>
      <c r="R17" s="252" t="e">
        <f t="shared" ref="R17:R46" si="77">VLOOKUP(M17,$AG$2:$AJ$17,3)</f>
        <v>#REF!</v>
      </c>
      <c r="S17" s="252" t="e">
        <f t="shared" si="22"/>
        <v>#REF!</v>
      </c>
      <c r="T17" s="252"/>
      <c r="U17" s="252">
        <f>ROUND((E17*DAY(DATE(YEAR(BB$1), MONTH(BB$1)+1, 0)))*0.375%,2)</f>
        <v>70.48</v>
      </c>
      <c r="V17" s="252">
        <f>ROUND((E17*DAY(DATE(YEAR(BB$1), MONTH(BB$1)+1, 0)))*0.25%,2)</f>
        <v>46.98</v>
      </c>
      <c r="W17" s="252">
        <f>ROUND(E17-(BB17*3),2)</f>
        <v>606.26</v>
      </c>
      <c r="X17" s="252">
        <f>ROUND(+(W17*DAY(DATE(YEAR(BB$1), MONTH(BB$1)+1, 0)))*0.4%,2)</f>
        <v>75.180000000000007</v>
      </c>
      <c r="Y17" s="252">
        <f t="shared" si="13"/>
        <v>192.64000000000001</v>
      </c>
      <c r="Z17" s="252"/>
      <c r="AA17" s="252" t="e">
        <f t="shared" si="4"/>
        <v>#REF!</v>
      </c>
      <c r="AB17" s="252"/>
      <c r="AC17" s="252" t="e">
        <f t="shared" si="5"/>
        <v>#REF!</v>
      </c>
      <c r="AD17" s="252" t="e">
        <f t="shared" si="6"/>
        <v>#REF!</v>
      </c>
      <c r="AE17" s="252" t="e">
        <f t="shared" si="23"/>
        <v>#REF!</v>
      </c>
      <c r="AF17" s="252" t="e">
        <f t="shared" si="7"/>
        <v>#REF!</v>
      </c>
      <c r="AG17" s="252">
        <v>291550.01</v>
      </c>
      <c r="AH17" s="252">
        <v>291550.01</v>
      </c>
      <c r="AI17" s="252">
        <v>91435.02</v>
      </c>
      <c r="AJ17" s="252">
        <v>0.35</v>
      </c>
      <c r="AK17" s="252">
        <f t="shared" si="8"/>
        <v>197.34</v>
      </c>
      <c r="AL17" s="252">
        <v>0</v>
      </c>
      <c r="AM17" s="252">
        <f t="shared" si="9"/>
        <v>341.17534279602313</v>
      </c>
      <c r="AN17" s="252">
        <f t="shared" si="14"/>
        <v>116.34</v>
      </c>
      <c r="AO17" s="252">
        <f t="shared" si="10"/>
        <v>0</v>
      </c>
      <c r="AP17" s="252">
        <v>0</v>
      </c>
      <c r="AQ17" s="252">
        <f>ROUND(+(E17*DAY(DATE(YEAR(BB$1), MONTH(BB$1)+1, 0)))*0.7915%,2)</f>
        <v>148.75</v>
      </c>
      <c r="AR17" s="252">
        <v>0</v>
      </c>
      <c r="AS17" s="252">
        <f>AQ17+AO17+AN17+X17</f>
        <v>340.27000000000004</v>
      </c>
      <c r="AT17" s="252">
        <f t="shared" si="16"/>
        <v>2311.6800000000003</v>
      </c>
      <c r="AU17" s="252">
        <v>11700</v>
      </c>
      <c r="AX17" s="229"/>
      <c r="AY17" s="209"/>
      <c r="BA17" s="5"/>
      <c r="BB17" s="5"/>
      <c r="BE17" s="218"/>
      <c r="BF17" s="209"/>
    </row>
    <row r="18" spans="1:60">
      <c r="A18" s="252" t="s">
        <v>134</v>
      </c>
      <c r="B18" s="252" t="s">
        <v>192</v>
      </c>
      <c r="C18" s="252" t="s">
        <v>132</v>
      </c>
      <c r="D18" s="252" t="e">
        <f t="shared" si="24"/>
        <v>#REF!</v>
      </c>
      <c r="E18" s="252">
        <v>606.25534279602311</v>
      </c>
      <c r="F18" s="252">
        <f t="shared" si="17"/>
        <v>4.1095890410958902E-2</v>
      </c>
      <c r="G18" s="252">
        <f t="shared" si="12"/>
        <v>4.10958904109589E-3</v>
      </c>
      <c r="H18" s="252">
        <f t="shared" si="18"/>
        <v>1.0452054794520549</v>
      </c>
      <c r="I18" s="252" t="e">
        <f t="shared" si="25"/>
        <v>#REF!</v>
      </c>
      <c r="J18" s="252" t="e">
        <f t="shared" si="19"/>
        <v>#REF!</v>
      </c>
      <c r="K18" s="252"/>
      <c r="L18" s="252"/>
      <c r="M18" s="252" t="e">
        <f>+#REF!</f>
        <v>#REF!</v>
      </c>
      <c r="N18" s="252" t="e">
        <f t="shared" si="75"/>
        <v>#REF!</v>
      </c>
      <c r="O18" s="252" t="e">
        <f t="shared" si="20"/>
        <v>#REF!</v>
      </c>
      <c r="P18" s="252" t="e">
        <f t="shared" si="76"/>
        <v>#REF!</v>
      </c>
      <c r="Q18" s="252" t="e">
        <f t="shared" si="21"/>
        <v>#REF!</v>
      </c>
      <c r="R18" s="252" t="e">
        <f t="shared" si="77"/>
        <v>#REF!</v>
      </c>
      <c r="S18" s="252" t="e">
        <f t="shared" si="22"/>
        <v>#REF!</v>
      </c>
      <c r="T18" s="252"/>
      <c r="U18" s="252">
        <f t="shared" ref="U18:U46" si="78">ROUND((E18*DAY(DATE(YEAR(BB$1), MONTH(BB$1)+1, 0)))*0.375%,2)</f>
        <v>70.48</v>
      </c>
      <c r="V18" s="252">
        <f t="shared" ref="V18:V46" si="79">ROUND((E18*DAY(DATE(YEAR(BB$1), MONTH(BB$1)+1, 0)))*0.25%,2)</f>
        <v>46.98</v>
      </c>
      <c r="W18" s="252">
        <f t="shared" ref="W18:W44" si="80">ROUND(E18-(OLE_LINK3*3),2)</f>
        <v>606.26</v>
      </c>
      <c r="X18" s="252">
        <f t="shared" ref="X18:X46" si="81">ROUND(+(W18*DAY(DATE(YEAR(BB$1), MONTH(BB$1)+1, 0)))*0.4%,2)</f>
        <v>75.180000000000007</v>
      </c>
      <c r="Y18" s="252">
        <f t="shared" si="13"/>
        <v>192.64000000000001</v>
      </c>
      <c r="Z18" s="252"/>
      <c r="AA18" s="252" t="e">
        <f t="shared" si="4"/>
        <v>#REF!</v>
      </c>
      <c r="AB18" s="252"/>
      <c r="AC18" s="252" t="e">
        <f t="shared" si="5"/>
        <v>#REF!</v>
      </c>
      <c r="AD18" s="252" t="e">
        <f t="shared" si="6"/>
        <v>#REF!</v>
      </c>
      <c r="AE18" s="252" t="e">
        <f t="shared" si="23"/>
        <v>#REF!</v>
      </c>
      <c r="AF18" s="252" t="e">
        <f t="shared" si="7"/>
        <v>#REF!</v>
      </c>
      <c r="AG18" s="252"/>
      <c r="AH18" s="252"/>
      <c r="AI18" s="252"/>
      <c r="AJ18" s="252"/>
      <c r="AK18" s="252">
        <f t="shared" si="8"/>
        <v>197.34</v>
      </c>
      <c r="AL18" s="252">
        <v>0</v>
      </c>
      <c r="AM18" s="252">
        <f t="shared" si="9"/>
        <v>341.17534279602313</v>
      </c>
      <c r="AN18" s="252">
        <f t="shared" si="14"/>
        <v>116.34</v>
      </c>
      <c r="AO18" s="252">
        <f t="shared" si="10"/>
        <v>0</v>
      </c>
      <c r="AP18" s="252">
        <v>0</v>
      </c>
      <c r="AQ18" s="252">
        <f t="shared" ref="AQ18:AQ46" si="82">ROUND(+(E18*DAY(DATE(YEAR(BB$1), MONTH(BB$1)+1, 0)))*0.7915%,2)</f>
        <v>148.75</v>
      </c>
      <c r="AR18" s="252">
        <v>0</v>
      </c>
      <c r="AS18" s="252">
        <f t="shared" ref="AS18:AS46" si="83">AQ18+AO18+AN18+X18</f>
        <v>340.27000000000004</v>
      </c>
      <c r="AT18" s="252">
        <f t="shared" si="16"/>
        <v>2311.6800000000003</v>
      </c>
      <c r="AU18" s="252">
        <v>11700</v>
      </c>
      <c r="AX18" s="213"/>
      <c r="AY18" s="209"/>
      <c r="BE18" s="218"/>
      <c r="BF18" s="209"/>
    </row>
    <row r="19" spans="1:60">
      <c r="A19" s="252" t="s">
        <v>78</v>
      </c>
      <c r="B19" s="252" t="s">
        <v>67</v>
      </c>
      <c r="C19" s="252" t="s">
        <v>131</v>
      </c>
      <c r="D19" s="252" t="e">
        <f t="shared" si="24"/>
        <v>#REF!</v>
      </c>
      <c r="E19" s="252">
        <v>606.25534279602311</v>
      </c>
      <c r="F19" s="252">
        <f t="shared" si="17"/>
        <v>4.1095890410958902E-2</v>
      </c>
      <c r="G19" s="252">
        <f t="shared" si="12"/>
        <v>4.10958904109589E-3</v>
      </c>
      <c r="H19" s="252">
        <f t="shared" si="18"/>
        <v>1.0452054794520549</v>
      </c>
      <c r="I19" s="252" t="e">
        <f t="shared" si="25"/>
        <v>#REF!</v>
      </c>
      <c r="J19" s="252" t="e">
        <f t="shared" si="19"/>
        <v>#REF!</v>
      </c>
      <c r="K19" s="252"/>
      <c r="L19" s="252"/>
      <c r="M19" s="252" t="e">
        <f>+#REF!</f>
        <v>#REF!</v>
      </c>
      <c r="N19" s="252" t="e">
        <f t="shared" si="75"/>
        <v>#REF!</v>
      </c>
      <c r="O19" s="252" t="e">
        <f t="shared" si="20"/>
        <v>#REF!</v>
      </c>
      <c r="P19" s="252" t="e">
        <f t="shared" si="76"/>
        <v>#REF!</v>
      </c>
      <c r="Q19" s="252" t="e">
        <f t="shared" si="21"/>
        <v>#REF!</v>
      </c>
      <c r="R19" s="252" t="e">
        <f t="shared" si="77"/>
        <v>#REF!</v>
      </c>
      <c r="S19" s="252" t="e">
        <f t="shared" si="22"/>
        <v>#REF!</v>
      </c>
      <c r="T19" s="252"/>
      <c r="U19" s="252">
        <f t="shared" si="78"/>
        <v>70.48</v>
      </c>
      <c r="V19" s="252">
        <f t="shared" si="79"/>
        <v>46.98</v>
      </c>
      <c r="W19" s="252">
        <f t="shared" si="80"/>
        <v>606.26</v>
      </c>
      <c r="X19" s="252">
        <f t="shared" si="81"/>
        <v>75.180000000000007</v>
      </c>
      <c r="Y19" s="252">
        <f t="shared" si="13"/>
        <v>192.64000000000001</v>
      </c>
      <c r="Z19" s="252"/>
      <c r="AA19" s="252" t="e">
        <f t="shared" si="4"/>
        <v>#REF!</v>
      </c>
      <c r="AB19" s="252"/>
      <c r="AC19" s="252" t="e">
        <f t="shared" si="5"/>
        <v>#REF!</v>
      </c>
      <c r="AD19" s="252" t="e">
        <f t="shared" si="6"/>
        <v>#REF!</v>
      </c>
      <c r="AE19" s="252" t="e">
        <f t="shared" si="23"/>
        <v>#REF!</v>
      </c>
      <c r="AF19" s="252" t="e">
        <f t="shared" si="7"/>
        <v>#REF!</v>
      </c>
      <c r="AG19" s="252"/>
      <c r="AH19" s="252"/>
      <c r="AI19" s="252"/>
      <c r="AJ19" s="252"/>
      <c r="AK19" s="252">
        <f t="shared" si="8"/>
        <v>197.34</v>
      </c>
      <c r="AL19" s="252">
        <v>0</v>
      </c>
      <c r="AM19" s="252">
        <f t="shared" si="9"/>
        <v>341.17534279602313</v>
      </c>
      <c r="AN19" s="252">
        <f t="shared" si="14"/>
        <v>116.34</v>
      </c>
      <c r="AO19" s="252">
        <f t="shared" si="10"/>
        <v>0</v>
      </c>
      <c r="AP19" s="252">
        <v>0</v>
      </c>
      <c r="AQ19" s="252">
        <f t="shared" si="82"/>
        <v>148.75</v>
      </c>
      <c r="AR19" s="252">
        <v>0</v>
      </c>
      <c r="AS19" s="252">
        <f t="shared" si="83"/>
        <v>340.27000000000004</v>
      </c>
      <c r="AT19" s="252">
        <f t="shared" si="16"/>
        <v>2311.6800000000003</v>
      </c>
      <c r="AU19" s="252">
        <v>11700</v>
      </c>
      <c r="AX19" s="213"/>
      <c r="AY19" s="209"/>
      <c r="BE19" s="218"/>
      <c r="BF19" s="209"/>
    </row>
    <row r="20" spans="1:60">
      <c r="A20" s="252" t="s">
        <v>79</v>
      </c>
      <c r="B20" s="252" t="s">
        <v>180</v>
      </c>
      <c r="C20" s="252" t="s">
        <v>132</v>
      </c>
      <c r="D20" s="252" t="e">
        <f t="shared" si="24"/>
        <v>#REF!</v>
      </c>
      <c r="E20" s="252">
        <v>606.25534279602311</v>
      </c>
      <c r="F20" s="252">
        <f t="shared" si="17"/>
        <v>4.1095890410958902E-2</v>
      </c>
      <c r="G20" s="252">
        <f t="shared" si="12"/>
        <v>4.10958904109589E-3</v>
      </c>
      <c r="H20" s="252">
        <f t="shared" si="18"/>
        <v>1.0452054794520549</v>
      </c>
      <c r="I20" s="252" t="e">
        <f t="shared" si="25"/>
        <v>#REF!</v>
      </c>
      <c r="J20" s="252" t="e">
        <f t="shared" si="19"/>
        <v>#REF!</v>
      </c>
      <c r="K20" s="252"/>
      <c r="L20" s="252"/>
      <c r="M20" s="252" t="e">
        <f>+#REF!</f>
        <v>#REF!</v>
      </c>
      <c r="N20" s="252" t="e">
        <f t="shared" si="75"/>
        <v>#REF!</v>
      </c>
      <c r="O20" s="252" t="e">
        <f t="shared" si="20"/>
        <v>#REF!</v>
      </c>
      <c r="P20" s="252" t="e">
        <f t="shared" si="76"/>
        <v>#REF!</v>
      </c>
      <c r="Q20" s="252" t="e">
        <f t="shared" si="21"/>
        <v>#REF!</v>
      </c>
      <c r="R20" s="252" t="e">
        <f t="shared" si="77"/>
        <v>#REF!</v>
      </c>
      <c r="S20" s="252" t="e">
        <f t="shared" si="22"/>
        <v>#REF!</v>
      </c>
      <c r="T20" s="252"/>
      <c r="U20" s="252">
        <f t="shared" si="78"/>
        <v>70.48</v>
      </c>
      <c r="V20" s="252">
        <f t="shared" si="79"/>
        <v>46.98</v>
      </c>
      <c r="W20" s="252">
        <f t="shared" si="80"/>
        <v>606.26</v>
      </c>
      <c r="X20" s="252">
        <f t="shared" si="81"/>
        <v>75.180000000000007</v>
      </c>
      <c r="Y20" s="252">
        <f t="shared" si="13"/>
        <v>192.64000000000001</v>
      </c>
      <c r="Z20" s="252"/>
      <c r="AA20" s="252" t="e">
        <f t="shared" si="4"/>
        <v>#REF!</v>
      </c>
      <c r="AB20" s="252"/>
      <c r="AC20" s="252" t="e">
        <f t="shared" si="5"/>
        <v>#REF!</v>
      </c>
      <c r="AD20" s="252" t="e">
        <f t="shared" si="6"/>
        <v>#REF!</v>
      </c>
      <c r="AE20" s="252" t="e">
        <f t="shared" si="23"/>
        <v>#REF!</v>
      </c>
      <c r="AF20" s="252" t="e">
        <f t="shared" si="7"/>
        <v>#REF!</v>
      </c>
      <c r="AG20" s="252"/>
      <c r="AH20" s="252"/>
      <c r="AI20" s="252"/>
      <c r="AJ20" s="252"/>
      <c r="AK20" s="252">
        <f t="shared" si="8"/>
        <v>197.34</v>
      </c>
      <c r="AL20" s="252">
        <v>0</v>
      </c>
      <c r="AM20" s="252">
        <f t="shared" si="9"/>
        <v>341.17534279602313</v>
      </c>
      <c r="AN20" s="252">
        <f t="shared" si="14"/>
        <v>116.34</v>
      </c>
      <c r="AO20" s="252">
        <f t="shared" si="10"/>
        <v>0</v>
      </c>
      <c r="AP20" s="252">
        <v>0</v>
      </c>
      <c r="AQ20" s="252">
        <f t="shared" si="82"/>
        <v>148.75</v>
      </c>
      <c r="AR20" s="252">
        <v>0</v>
      </c>
      <c r="AS20" s="252">
        <f t="shared" si="83"/>
        <v>340.27000000000004</v>
      </c>
      <c r="AT20" s="252">
        <f t="shared" si="16"/>
        <v>2311.6800000000003</v>
      </c>
      <c r="AU20" s="252">
        <v>11700</v>
      </c>
      <c r="AX20" s="213"/>
      <c r="AY20" s="209"/>
      <c r="BE20" s="218"/>
      <c r="BF20" s="209"/>
      <c r="BH20" s="257"/>
    </row>
    <row r="21" spans="1:60">
      <c r="A21" s="159" t="s">
        <v>80</v>
      </c>
      <c r="B21" s="159" t="s">
        <v>68</v>
      </c>
      <c r="C21" s="159" t="s">
        <v>93</v>
      </c>
      <c r="D21" s="181" t="e">
        <f t="shared" si="24"/>
        <v>#REF!</v>
      </c>
      <c r="E21" s="216">
        <v>606.25534279602311</v>
      </c>
      <c r="F21" s="203">
        <f t="shared" si="17"/>
        <v>4.1095890410958902E-2</v>
      </c>
      <c r="G21" s="204">
        <f t="shared" si="12"/>
        <v>4.10958904109589E-3</v>
      </c>
      <c r="H21" s="203">
        <f t="shared" si="18"/>
        <v>1.0452054794520549</v>
      </c>
      <c r="I21" s="181" t="e">
        <f t="shared" si="25"/>
        <v>#REF!</v>
      </c>
      <c r="J21" s="181" t="e">
        <f t="shared" si="19"/>
        <v>#REF!</v>
      </c>
      <c r="K21" s="182"/>
      <c r="L21" s="181"/>
      <c r="M21" s="253" t="e">
        <f>+#REF!</f>
        <v>#REF!</v>
      </c>
      <c r="N21" s="253" t="e">
        <f t="shared" si="75"/>
        <v>#REF!</v>
      </c>
      <c r="O21" s="253" t="e">
        <f t="shared" si="20"/>
        <v>#REF!</v>
      </c>
      <c r="P21" s="253" t="e">
        <f t="shared" si="76"/>
        <v>#REF!</v>
      </c>
      <c r="Q21" s="253" t="e">
        <f t="shared" si="21"/>
        <v>#REF!</v>
      </c>
      <c r="R21" s="253" t="e">
        <f t="shared" si="77"/>
        <v>#REF!</v>
      </c>
      <c r="S21" s="253" t="e">
        <f t="shared" si="22"/>
        <v>#REF!</v>
      </c>
      <c r="T21" s="253"/>
      <c r="U21" s="253">
        <f t="shared" si="78"/>
        <v>70.48</v>
      </c>
      <c r="V21" s="253">
        <f t="shared" si="79"/>
        <v>46.98</v>
      </c>
      <c r="W21" s="253">
        <f t="shared" si="80"/>
        <v>606.26</v>
      </c>
      <c r="X21" s="253">
        <f t="shared" si="81"/>
        <v>75.180000000000007</v>
      </c>
      <c r="Y21" s="253">
        <f t="shared" si="13"/>
        <v>192.64000000000001</v>
      </c>
      <c r="Z21" s="253"/>
      <c r="AA21" s="253" t="e">
        <f t="shared" si="4"/>
        <v>#REF!</v>
      </c>
      <c r="AB21" s="253"/>
      <c r="AC21" s="253" t="e">
        <f t="shared" si="5"/>
        <v>#REF!</v>
      </c>
      <c r="AD21" s="253" t="e">
        <f t="shared" si="6"/>
        <v>#REF!</v>
      </c>
      <c r="AE21" s="253" t="e">
        <f t="shared" si="23"/>
        <v>#REF!</v>
      </c>
      <c r="AF21" s="253" t="e">
        <f t="shared" si="7"/>
        <v>#REF!</v>
      </c>
      <c r="AG21" s="253"/>
      <c r="AH21" s="253"/>
      <c r="AI21" s="253"/>
      <c r="AJ21" s="253"/>
      <c r="AK21" s="253">
        <f t="shared" si="8"/>
        <v>197.34</v>
      </c>
      <c r="AL21" s="253">
        <v>0</v>
      </c>
      <c r="AM21" s="253">
        <f t="shared" si="9"/>
        <v>341.17534279602313</v>
      </c>
      <c r="AN21" s="253">
        <f t="shared" si="14"/>
        <v>116.34</v>
      </c>
      <c r="AO21" s="253">
        <f t="shared" si="10"/>
        <v>0</v>
      </c>
      <c r="AP21" s="253">
        <v>0</v>
      </c>
      <c r="AQ21" s="253">
        <f t="shared" si="82"/>
        <v>148.75</v>
      </c>
      <c r="AR21" s="253">
        <v>0</v>
      </c>
      <c r="AS21" s="253">
        <f t="shared" si="83"/>
        <v>340.27000000000004</v>
      </c>
      <c r="AT21" s="253">
        <f t="shared" si="16"/>
        <v>2311.6800000000003</v>
      </c>
      <c r="AU21" s="253">
        <v>11700</v>
      </c>
      <c r="AX21" s="213"/>
      <c r="AY21" s="209"/>
      <c r="BE21" s="218"/>
      <c r="BF21" s="209"/>
    </row>
    <row r="22" spans="1:60">
      <c r="A22" s="159" t="s">
        <v>81</v>
      </c>
      <c r="B22" s="159" t="s">
        <v>191</v>
      </c>
      <c r="C22" s="159" t="s">
        <v>93</v>
      </c>
      <c r="D22" s="181" t="e">
        <f t="shared" si="24"/>
        <v>#REF!</v>
      </c>
      <c r="E22" s="216">
        <v>606.25534279602311</v>
      </c>
      <c r="F22" s="203">
        <f t="shared" si="17"/>
        <v>4.1095890410958902E-2</v>
      </c>
      <c r="G22" s="204">
        <f t="shared" si="12"/>
        <v>4.10958904109589E-3</v>
      </c>
      <c r="H22" s="203">
        <f t="shared" si="18"/>
        <v>1.0452054794520549</v>
      </c>
      <c r="I22" s="181" t="e">
        <f t="shared" si="25"/>
        <v>#REF!</v>
      </c>
      <c r="J22" s="181" t="e">
        <f t="shared" si="19"/>
        <v>#REF!</v>
      </c>
      <c r="K22" s="182"/>
      <c r="L22" s="181"/>
      <c r="M22" s="253" t="e">
        <f>+#REF!</f>
        <v>#REF!</v>
      </c>
      <c r="N22" s="253" t="e">
        <f t="shared" si="75"/>
        <v>#REF!</v>
      </c>
      <c r="O22" s="253" t="e">
        <f t="shared" si="20"/>
        <v>#REF!</v>
      </c>
      <c r="P22" s="253" t="e">
        <f t="shared" si="76"/>
        <v>#REF!</v>
      </c>
      <c r="Q22" s="253" t="e">
        <f t="shared" si="21"/>
        <v>#REF!</v>
      </c>
      <c r="R22" s="253" t="e">
        <f t="shared" si="77"/>
        <v>#REF!</v>
      </c>
      <c r="S22" s="253" t="e">
        <f t="shared" si="22"/>
        <v>#REF!</v>
      </c>
      <c r="T22" s="253"/>
      <c r="U22" s="253">
        <f t="shared" si="78"/>
        <v>70.48</v>
      </c>
      <c r="V22" s="253">
        <f t="shared" si="79"/>
        <v>46.98</v>
      </c>
      <c r="W22" s="253">
        <f t="shared" si="80"/>
        <v>606.26</v>
      </c>
      <c r="X22" s="253">
        <f t="shared" si="81"/>
        <v>75.180000000000007</v>
      </c>
      <c r="Y22" s="253">
        <f t="shared" si="13"/>
        <v>192.64000000000001</v>
      </c>
      <c r="Z22" s="253"/>
      <c r="AA22" s="253" t="e">
        <f t="shared" si="4"/>
        <v>#REF!</v>
      </c>
      <c r="AB22" s="253"/>
      <c r="AC22" s="253" t="e">
        <f t="shared" si="5"/>
        <v>#REF!</v>
      </c>
      <c r="AD22" s="253" t="e">
        <f t="shared" si="6"/>
        <v>#REF!</v>
      </c>
      <c r="AE22" s="253" t="e">
        <f t="shared" si="23"/>
        <v>#REF!</v>
      </c>
      <c r="AF22" s="253" t="e">
        <f t="shared" si="7"/>
        <v>#REF!</v>
      </c>
      <c r="AG22" s="253"/>
      <c r="AH22" s="253"/>
      <c r="AI22" s="253"/>
      <c r="AJ22" s="253"/>
      <c r="AK22" s="253">
        <f t="shared" si="8"/>
        <v>197.34</v>
      </c>
      <c r="AL22" s="253">
        <v>0</v>
      </c>
      <c r="AM22" s="253">
        <f t="shared" si="9"/>
        <v>341.17534279602313</v>
      </c>
      <c r="AN22" s="253">
        <f t="shared" si="14"/>
        <v>116.34</v>
      </c>
      <c r="AO22" s="253">
        <f t="shared" si="10"/>
        <v>0</v>
      </c>
      <c r="AP22" s="253">
        <v>0</v>
      </c>
      <c r="AQ22" s="253">
        <f t="shared" si="82"/>
        <v>148.75</v>
      </c>
      <c r="AR22" s="253">
        <v>0</v>
      </c>
      <c r="AS22" s="253">
        <f t="shared" si="83"/>
        <v>340.27000000000004</v>
      </c>
      <c r="AT22" s="253">
        <f t="shared" si="16"/>
        <v>2311.6800000000003</v>
      </c>
      <c r="AU22" s="253">
        <v>11700</v>
      </c>
      <c r="AX22" s="213"/>
      <c r="AY22" s="209"/>
      <c r="BE22" s="218"/>
      <c r="BF22" s="209"/>
    </row>
    <row r="23" spans="1:60">
      <c r="A23" s="159" t="s">
        <v>208</v>
      </c>
      <c r="B23" s="159" t="s">
        <v>207</v>
      </c>
      <c r="C23" s="159" t="s">
        <v>135</v>
      </c>
      <c r="D23" s="181" t="e">
        <f t="shared" si="24"/>
        <v>#REF!</v>
      </c>
      <c r="E23" s="216">
        <v>644.61715593920201</v>
      </c>
      <c r="F23" s="203">
        <f t="shared" si="17"/>
        <v>4.1095890410958902E-2</v>
      </c>
      <c r="G23" s="204">
        <f t="shared" si="12"/>
        <v>4.10958904109589E-3</v>
      </c>
      <c r="H23" s="203">
        <f t="shared" si="18"/>
        <v>1.0452054794520549</v>
      </c>
      <c r="I23" s="181" t="e">
        <f t="shared" si="25"/>
        <v>#REF!</v>
      </c>
      <c r="J23" s="181" t="e">
        <f t="shared" si="19"/>
        <v>#REF!</v>
      </c>
      <c r="K23" s="182"/>
      <c r="L23" s="181"/>
      <c r="M23" s="253" t="e">
        <f>+#REF!</f>
        <v>#REF!</v>
      </c>
      <c r="N23" s="253" t="e">
        <f t="shared" si="75"/>
        <v>#REF!</v>
      </c>
      <c r="O23" s="253" t="e">
        <f t="shared" si="20"/>
        <v>#REF!</v>
      </c>
      <c r="P23" s="253" t="e">
        <f t="shared" si="76"/>
        <v>#REF!</v>
      </c>
      <c r="Q23" s="253" t="e">
        <f t="shared" si="21"/>
        <v>#REF!</v>
      </c>
      <c r="R23" s="253" t="e">
        <f t="shared" si="77"/>
        <v>#REF!</v>
      </c>
      <c r="S23" s="253" t="e">
        <f t="shared" si="22"/>
        <v>#REF!</v>
      </c>
      <c r="T23" s="253"/>
      <c r="U23" s="253">
        <f t="shared" si="78"/>
        <v>74.94</v>
      </c>
      <c r="V23" s="253">
        <f t="shared" si="79"/>
        <v>49.96</v>
      </c>
      <c r="W23" s="253">
        <f t="shared" si="80"/>
        <v>644.62</v>
      </c>
      <c r="X23" s="253">
        <f t="shared" si="81"/>
        <v>79.930000000000007</v>
      </c>
      <c r="Y23" s="253">
        <f t="shared" si="13"/>
        <v>204.83</v>
      </c>
      <c r="Z23" s="253"/>
      <c r="AA23" s="253" t="e">
        <f t="shared" si="4"/>
        <v>#REF!</v>
      </c>
      <c r="AB23" s="253"/>
      <c r="AC23" s="253" t="e">
        <f t="shared" si="5"/>
        <v>#REF!</v>
      </c>
      <c r="AD23" s="253" t="e">
        <f t="shared" si="6"/>
        <v>#REF!</v>
      </c>
      <c r="AE23" s="253" t="e">
        <f t="shared" si="23"/>
        <v>#REF!</v>
      </c>
      <c r="AF23" s="253" t="e">
        <f t="shared" si="7"/>
        <v>#REF!</v>
      </c>
      <c r="AG23" s="253"/>
      <c r="AH23" s="253"/>
      <c r="AI23" s="253"/>
      <c r="AJ23" s="253"/>
      <c r="AK23" s="253">
        <f t="shared" si="8"/>
        <v>209.82</v>
      </c>
      <c r="AL23" s="253">
        <v>0</v>
      </c>
      <c r="AM23" s="253">
        <f t="shared" si="9"/>
        <v>379.53715593920202</v>
      </c>
      <c r="AN23" s="253">
        <f t="shared" si="14"/>
        <v>129.41999999999999</v>
      </c>
      <c r="AO23" s="253">
        <f t="shared" si="10"/>
        <v>0</v>
      </c>
      <c r="AP23" s="253">
        <v>0</v>
      </c>
      <c r="AQ23" s="253">
        <f t="shared" si="82"/>
        <v>158.16999999999999</v>
      </c>
      <c r="AR23" s="253">
        <v>0</v>
      </c>
      <c r="AS23" s="253">
        <f t="shared" si="83"/>
        <v>367.52</v>
      </c>
      <c r="AT23" s="253">
        <f t="shared" si="16"/>
        <v>2457.96</v>
      </c>
      <c r="AU23" s="253">
        <v>13000</v>
      </c>
      <c r="AX23" s="213"/>
      <c r="AY23" s="209"/>
      <c r="BE23" s="218"/>
      <c r="BF23" s="209"/>
    </row>
    <row r="24" spans="1:60">
      <c r="A24" s="159" t="s">
        <v>86</v>
      </c>
      <c r="B24" s="159" t="s">
        <v>168</v>
      </c>
      <c r="C24" s="159" t="s">
        <v>136</v>
      </c>
      <c r="D24" s="181" t="e">
        <f t="shared" si="24"/>
        <v>#REF!</v>
      </c>
      <c r="E24" s="216">
        <v>606.25534279602311</v>
      </c>
      <c r="F24" s="203">
        <f t="shared" si="17"/>
        <v>4.1095890410958902E-2</v>
      </c>
      <c r="G24" s="204">
        <f t="shared" si="12"/>
        <v>4.10958904109589E-3</v>
      </c>
      <c r="H24" s="203">
        <f t="shared" si="18"/>
        <v>1.0452054794520549</v>
      </c>
      <c r="I24" s="181" t="e">
        <f t="shared" si="25"/>
        <v>#REF!</v>
      </c>
      <c r="J24" s="181" t="e">
        <f t="shared" si="19"/>
        <v>#REF!</v>
      </c>
      <c r="K24" s="182"/>
      <c r="L24" s="181"/>
      <c r="M24" s="253" t="e">
        <f>+#REF!</f>
        <v>#REF!</v>
      </c>
      <c r="N24" s="253" t="e">
        <f t="shared" si="75"/>
        <v>#REF!</v>
      </c>
      <c r="O24" s="253" t="e">
        <f t="shared" si="20"/>
        <v>#REF!</v>
      </c>
      <c r="P24" s="253" t="e">
        <f t="shared" si="76"/>
        <v>#REF!</v>
      </c>
      <c r="Q24" s="253" t="e">
        <f t="shared" si="21"/>
        <v>#REF!</v>
      </c>
      <c r="R24" s="253" t="e">
        <f t="shared" si="77"/>
        <v>#REF!</v>
      </c>
      <c r="S24" s="253" t="e">
        <f t="shared" si="22"/>
        <v>#REF!</v>
      </c>
      <c r="T24" s="253"/>
      <c r="U24" s="253">
        <f t="shared" si="78"/>
        <v>70.48</v>
      </c>
      <c r="V24" s="253">
        <f t="shared" si="79"/>
        <v>46.98</v>
      </c>
      <c r="W24" s="253">
        <f t="shared" si="80"/>
        <v>606.26</v>
      </c>
      <c r="X24" s="253">
        <f t="shared" si="81"/>
        <v>75.180000000000007</v>
      </c>
      <c r="Y24" s="253">
        <f t="shared" si="13"/>
        <v>192.64000000000001</v>
      </c>
      <c r="Z24" s="253"/>
      <c r="AA24" s="253" t="e">
        <f t="shared" si="4"/>
        <v>#REF!</v>
      </c>
      <c r="AB24" s="253"/>
      <c r="AC24" s="253" t="e">
        <f t="shared" si="5"/>
        <v>#REF!</v>
      </c>
      <c r="AD24" s="253" t="e">
        <f t="shared" si="6"/>
        <v>#REF!</v>
      </c>
      <c r="AE24" s="253" t="e">
        <f t="shared" si="23"/>
        <v>#REF!</v>
      </c>
      <c r="AF24" s="253" t="e">
        <f t="shared" si="7"/>
        <v>#REF!</v>
      </c>
      <c r="AG24" s="253"/>
      <c r="AH24" s="253"/>
      <c r="AI24" s="253"/>
      <c r="AJ24" s="253"/>
      <c r="AK24" s="253">
        <f t="shared" si="8"/>
        <v>197.34</v>
      </c>
      <c r="AL24" s="253">
        <v>0</v>
      </c>
      <c r="AM24" s="253">
        <f t="shared" si="9"/>
        <v>341.17534279602313</v>
      </c>
      <c r="AN24" s="253">
        <f t="shared" si="14"/>
        <v>116.34</v>
      </c>
      <c r="AO24" s="253">
        <f t="shared" si="10"/>
        <v>0</v>
      </c>
      <c r="AP24" s="253">
        <v>0</v>
      </c>
      <c r="AQ24" s="253">
        <f t="shared" si="82"/>
        <v>148.75</v>
      </c>
      <c r="AR24" s="253">
        <v>0</v>
      </c>
      <c r="AS24" s="253">
        <f t="shared" si="83"/>
        <v>340.27000000000004</v>
      </c>
      <c r="AT24" s="253">
        <f t="shared" si="16"/>
        <v>2311.6800000000003</v>
      </c>
      <c r="AU24" s="253">
        <v>11700</v>
      </c>
      <c r="AX24" s="213"/>
      <c r="AY24" s="209"/>
      <c r="BE24" s="218"/>
      <c r="BF24" s="209"/>
    </row>
    <row r="25" spans="1:60">
      <c r="A25" s="159" t="s">
        <v>82</v>
      </c>
      <c r="B25" s="159" t="s">
        <v>69</v>
      </c>
      <c r="C25" s="159" t="s">
        <v>137</v>
      </c>
      <c r="D25" s="181" t="e">
        <f t="shared" si="24"/>
        <v>#REF!</v>
      </c>
      <c r="E25" s="216">
        <v>606.25534279602311</v>
      </c>
      <c r="F25" s="203">
        <f t="shared" si="17"/>
        <v>4.1095890410958902E-2</v>
      </c>
      <c r="G25" s="204">
        <f t="shared" si="12"/>
        <v>4.10958904109589E-3</v>
      </c>
      <c r="H25" s="203">
        <f t="shared" si="18"/>
        <v>1.0452054794520549</v>
      </c>
      <c r="I25" s="181" t="e">
        <f t="shared" si="25"/>
        <v>#REF!</v>
      </c>
      <c r="J25" s="181" t="e">
        <f t="shared" si="19"/>
        <v>#REF!</v>
      </c>
      <c r="K25" s="182"/>
      <c r="L25" s="181"/>
      <c r="M25" s="253" t="e">
        <f>+#REF!</f>
        <v>#REF!</v>
      </c>
      <c r="N25" s="253" t="e">
        <f t="shared" si="75"/>
        <v>#REF!</v>
      </c>
      <c r="O25" s="253" t="e">
        <f t="shared" si="20"/>
        <v>#REF!</v>
      </c>
      <c r="P25" s="253" t="e">
        <f t="shared" si="76"/>
        <v>#REF!</v>
      </c>
      <c r="Q25" s="253" t="e">
        <f t="shared" si="21"/>
        <v>#REF!</v>
      </c>
      <c r="R25" s="253" t="e">
        <f t="shared" si="77"/>
        <v>#REF!</v>
      </c>
      <c r="S25" s="253" t="e">
        <f t="shared" si="22"/>
        <v>#REF!</v>
      </c>
      <c r="T25" s="253"/>
      <c r="U25" s="253">
        <f t="shared" si="78"/>
        <v>70.48</v>
      </c>
      <c r="V25" s="253">
        <f t="shared" si="79"/>
        <v>46.98</v>
      </c>
      <c r="W25" s="253">
        <f t="shared" si="80"/>
        <v>606.26</v>
      </c>
      <c r="X25" s="253">
        <f t="shared" si="81"/>
        <v>75.180000000000007</v>
      </c>
      <c r="Y25" s="253">
        <f t="shared" si="13"/>
        <v>192.64000000000001</v>
      </c>
      <c r="Z25" s="253"/>
      <c r="AA25" s="253" t="e">
        <f t="shared" si="4"/>
        <v>#REF!</v>
      </c>
      <c r="AB25" s="253"/>
      <c r="AC25" s="253" t="e">
        <f t="shared" si="5"/>
        <v>#REF!</v>
      </c>
      <c r="AD25" s="253" t="e">
        <f t="shared" si="6"/>
        <v>#REF!</v>
      </c>
      <c r="AE25" s="253" t="e">
        <f t="shared" si="23"/>
        <v>#REF!</v>
      </c>
      <c r="AF25" s="253" t="e">
        <f t="shared" si="7"/>
        <v>#REF!</v>
      </c>
      <c r="AG25" s="253"/>
      <c r="AH25" s="253"/>
      <c r="AI25" s="253"/>
      <c r="AJ25" s="253"/>
      <c r="AK25" s="253">
        <f t="shared" si="8"/>
        <v>197.34</v>
      </c>
      <c r="AL25" s="253">
        <v>0</v>
      </c>
      <c r="AM25" s="253">
        <f t="shared" si="9"/>
        <v>341.17534279602313</v>
      </c>
      <c r="AN25" s="253">
        <f t="shared" si="14"/>
        <v>116.34</v>
      </c>
      <c r="AO25" s="253">
        <f t="shared" si="10"/>
        <v>0</v>
      </c>
      <c r="AP25" s="253">
        <v>0</v>
      </c>
      <c r="AQ25" s="253">
        <f t="shared" si="82"/>
        <v>148.75</v>
      </c>
      <c r="AR25" s="253">
        <v>0</v>
      </c>
      <c r="AS25" s="253">
        <f t="shared" si="83"/>
        <v>340.27000000000004</v>
      </c>
      <c r="AT25" s="253">
        <f t="shared" si="16"/>
        <v>2311.6800000000003</v>
      </c>
      <c r="AU25" s="253">
        <v>11700</v>
      </c>
      <c r="AX25" s="213"/>
      <c r="AY25" s="209"/>
      <c r="BE25" s="218"/>
      <c r="BF25" s="209"/>
    </row>
    <row r="26" spans="1:60">
      <c r="A26" s="159" t="s">
        <v>217</v>
      </c>
      <c r="B26" s="159" t="s">
        <v>215</v>
      </c>
      <c r="C26" s="159" t="s">
        <v>137</v>
      </c>
      <c r="D26" s="181" t="e">
        <f t="shared" si="24"/>
        <v>#REF!</v>
      </c>
      <c r="E26" s="216">
        <v>606.25534279602311</v>
      </c>
      <c r="F26" s="203">
        <f t="shared" si="17"/>
        <v>4.1095890410958902E-2</v>
      </c>
      <c r="G26" s="204">
        <f t="shared" si="12"/>
        <v>4.10958904109589E-3</v>
      </c>
      <c r="H26" s="203">
        <f t="shared" si="18"/>
        <v>1.0452054794520549</v>
      </c>
      <c r="I26" s="181" t="e">
        <f t="shared" si="25"/>
        <v>#REF!</v>
      </c>
      <c r="J26" s="181" t="e">
        <f t="shared" si="19"/>
        <v>#REF!</v>
      </c>
      <c r="K26" s="182"/>
      <c r="L26" s="181"/>
      <c r="M26" s="253" t="e">
        <f>+#REF!</f>
        <v>#REF!</v>
      </c>
      <c r="N26" s="253" t="e">
        <f t="shared" si="75"/>
        <v>#REF!</v>
      </c>
      <c r="O26" s="253" t="e">
        <f t="shared" si="20"/>
        <v>#REF!</v>
      </c>
      <c r="P26" s="253" t="e">
        <f t="shared" si="76"/>
        <v>#REF!</v>
      </c>
      <c r="Q26" s="253" t="e">
        <f t="shared" si="21"/>
        <v>#REF!</v>
      </c>
      <c r="R26" s="253" t="e">
        <f t="shared" si="77"/>
        <v>#REF!</v>
      </c>
      <c r="S26" s="253" t="e">
        <f t="shared" si="22"/>
        <v>#REF!</v>
      </c>
      <c r="T26" s="253"/>
      <c r="U26" s="253">
        <f t="shared" si="78"/>
        <v>70.48</v>
      </c>
      <c r="V26" s="253">
        <f t="shared" si="79"/>
        <v>46.98</v>
      </c>
      <c r="W26" s="253">
        <f t="shared" si="80"/>
        <v>606.26</v>
      </c>
      <c r="X26" s="253">
        <f t="shared" si="81"/>
        <v>75.180000000000007</v>
      </c>
      <c r="Y26" s="253">
        <f t="shared" si="13"/>
        <v>192.64000000000001</v>
      </c>
      <c r="Z26" s="253"/>
      <c r="AA26" s="253" t="e">
        <f t="shared" si="4"/>
        <v>#REF!</v>
      </c>
      <c r="AB26" s="253"/>
      <c r="AC26" s="253" t="e">
        <f t="shared" si="5"/>
        <v>#REF!</v>
      </c>
      <c r="AD26" s="253" t="e">
        <f t="shared" si="6"/>
        <v>#REF!</v>
      </c>
      <c r="AE26" s="253" t="e">
        <f t="shared" si="23"/>
        <v>#REF!</v>
      </c>
      <c r="AF26" s="253" t="e">
        <f t="shared" si="7"/>
        <v>#REF!</v>
      </c>
      <c r="AG26" s="253"/>
      <c r="AH26" s="253"/>
      <c r="AI26" s="253"/>
      <c r="AJ26" s="253"/>
      <c r="AK26" s="253">
        <f t="shared" si="8"/>
        <v>197.34</v>
      </c>
      <c r="AL26" s="253">
        <v>0</v>
      </c>
      <c r="AM26" s="253">
        <f t="shared" si="9"/>
        <v>341.17534279602313</v>
      </c>
      <c r="AN26" s="253">
        <f t="shared" si="14"/>
        <v>116.34</v>
      </c>
      <c r="AO26" s="253">
        <f t="shared" si="10"/>
        <v>0</v>
      </c>
      <c r="AP26" s="253">
        <v>0</v>
      </c>
      <c r="AQ26" s="253">
        <f t="shared" si="82"/>
        <v>148.75</v>
      </c>
      <c r="AR26" s="253">
        <v>0</v>
      </c>
      <c r="AS26" s="253">
        <f t="shared" si="83"/>
        <v>340.27000000000004</v>
      </c>
      <c r="AT26" s="253">
        <f t="shared" si="16"/>
        <v>2311.6800000000003</v>
      </c>
      <c r="AU26" s="253">
        <v>11400</v>
      </c>
      <c r="AX26" s="213"/>
      <c r="AY26" s="209"/>
      <c r="BE26" s="218"/>
      <c r="BF26" s="209"/>
    </row>
    <row r="27" spans="1:60">
      <c r="A27" s="159" t="s">
        <v>218</v>
      </c>
      <c r="B27" s="159" t="s">
        <v>216</v>
      </c>
      <c r="C27" s="159" t="s">
        <v>137</v>
      </c>
      <c r="D27" s="181" t="e">
        <f t="shared" si="24"/>
        <v>#REF!</v>
      </c>
      <c r="E27" s="216">
        <v>606.25534279602311</v>
      </c>
      <c r="F27" s="203">
        <f t="shared" si="17"/>
        <v>4.1095890410958902E-2</v>
      </c>
      <c r="G27" s="204">
        <f t="shared" si="12"/>
        <v>4.10958904109589E-3</v>
      </c>
      <c r="H27" s="203">
        <f t="shared" si="18"/>
        <v>1.0452054794520549</v>
      </c>
      <c r="I27" s="181" t="e">
        <f t="shared" si="25"/>
        <v>#REF!</v>
      </c>
      <c r="J27" s="181" t="e">
        <f t="shared" si="19"/>
        <v>#REF!</v>
      </c>
      <c r="K27" s="182"/>
      <c r="L27" s="181"/>
      <c r="M27" s="253" t="e">
        <f>+#REF!</f>
        <v>#REF!</v>
      </c>
      <c r="N27" s="253" t="e">
        <f t="shared" si="75"/>
        <v>#REF!</v>
      </c>
      <c r="O27" s="253" t="e">
        <f t="shared" si="20"/>
        <v>#REF!</v>
      </c>
      <c r="P27" s="253" t="e">
        <f t="shared" si="76"/>
        <v>#REF!</v>
      </c>
      <c r="Q27" s="253" t="e">
        <f t="shared" si="21"/>
        <v>#REF!</v>
      </c>
      <c r="R27" s="253" t="e">
        <f t="shared" si="77"/>
        <v>#REF!</v>
      </c>
      <c r="S27" s="253" t="e">
        <f t="shared" si="22"/>
        <v>#REF!</v>
      </c>
      <c r="T27" s="253"/>
      <c r="U27" s="253">
        <f t="shared" si="78"/>
        <v>70.48</v>
      </c>
      <c r="V27" s="253">
        <f t="shared" si="79"/>
        <v>46.98</v>
      </c>
      <c r="W27" s="253">
        <f t="shared" si="80"/>
        <v>606.26</v>
      </c>
      <c r="X27" s="253">
        <f t="shared" si="81"/>
        <v>75.180000000000007</v>
      </c>
      <c r="Y27" s="253">
        <f t="shared" si="13"/>
        <v>192.64000000000001</v>
      </c>
      <c r="Z27" s="253"/>
      <c r="AA27" s="253" t="e">
        <f t="shared" si="4"/>
        <v>#REF!</v>
      </c>
      <c r="AB27" s="253"/>
      <c r="AC27" s="253" t="e">
        <f t="shared" si="5"/>
        <v>#REF!</v>
      </c>
      <c r="AD27" s="253" t="e">
        <f t="shared" si="6"/>
        <v>#REF!</v>
      </c>
      <c r="AE27" s="253" t="e">
        <f t="shared" si="23"/>
        <v>#REF!</v>
      </c>
      <c r="AF27" s="253" t="e">
        <f t="shared" si="7"/>
        <v>#REF!</v>
      </c>
      <c r="AG27" s="253"/>
      <c r="AH27" s="253"/>
      <c r="AI27" s="253"/>
      <c r="AJ27" s="253"/>
      <c r="AK27" s="253">
        <f t="shared" si="8"/>
        <v>197.34</v>
      </c>
      <c r="AL27" s="253">
        <v>0</v>
      </c>
      <c r="AM27" s="253">
        <f t="shared" si="9"/>
        <v>341.17534279602313</v>
      </c>
      <c r="AN27" s="253">
        <f t="shared" si="14"/>
        <v>116.34</v>
      </c>
      <c r="AO27" s="253">
        <f t="shared" si="10"/>
        <v>0</v>
      </c>
      <c r="AP27" s="253">
        <v>0</v>
      </c>
      <c r="AQ27" s="253">
        <f t="shared" si="82"/>
        <v>148.75</v>
      </c>
      <c r="AR27" s="253">
        <v>0</v>
      </c>
      <c r="AS27" s="253">
        <f t="shared" si="83"/>
        <v>340.27000000000004</v>
      </c>
      <c r="AT27" s="253">
        <f t="shared" si="16"/>
        <v>2311.6800000000003</v>
      </c>
      <c r="AU27" s="253">
        <v>11400</v>
      </c>
      <c r="AX27" s="213"/>
      <c r="AY27" s="209"/>
      <c r="BE27" s="218"/>
      <c r="BF27" s="209"/>
    </row>
    <row r="28" spans="1:60">
      <c r="A28" s="159" t="s">
        <v>83</v>
      </c>
      <c r="B28" s="159" t="s">
        <v>169</v>
      </c>
      <c r="C28" s="159" t="s">
        <v>138</v>
      </c>
      <c r="D28" s="181" t="e">
        <f t="shared" si="24"/>
        <v>#REF!</v>
      </c>
      <c r="E28" s="216">
        <v>606.25534279602311</v>
      </c>
      <c r="F28" s="203">
        <f t="shared" si="17"/>
        <v>4.1095890410958902E-2</v>
      </c>
      <c r="G28" s="204">
        <f t="shared" si="12"/>
        <v>4.10958904109589E-3</v>
      </c>
      <c r="H28" s="203">
        <f t="shared" si="18"/>
        <v>1.0452054794520549</v>
      </c>
      <c r="I28" s="181" t="e">
        <f t="shared" si="25"/>
        <v>#REF!</v>
      </c>
      <c r="J28" s="181" t="e">
        <f t="shared" si="19"/>
        <v>#REF!</v>
      </c>
      <c r="K28" s="182"/>
      <c r="L28" s="181"/>
      <c r="M28" s="253" t="e">
        <f>+#REF!</f>
        <v>#REF!</v>
      </c>
      <c r="N28" s="253" t="e">
        <f t="shared" si="75"/>
        <v>#REF!</v>
      </c>
      <c r="O28" s="253" t="e">
        <f t="shared" si="20"/>
        <v>#REF!</v>
      </c>
      <c r="P28" s="253" t="e">
        <f t="shared" si="76"/>
        <v>#REF!</v>
      </c>
      <c r="Q28" s="253" t="e">
        <f t="shared" si="21"/>
        <v>#REF!</v>
      </c>
      <c r="R28" s="253" t="e">
        <f t="shared" si="77"/>
        <v>#REF!</v>
      </c>
      <c r="S28" s="253" t="e">
        <f t="shared" si="22"/>
        <v>#REF!</v>
      </c>
      <c r="T28" s="253"/>
      <c r="U28" s="253">
        <f t="shared" si="78"/>
        <v>70.48</v>
      </c>
      <c r="V28" s="253">
        <f t="shared" si="79"/>
        <v>46.98</v>
      </c>
      <c r="W28" s="253">
        <f t="shared" si="80"/>
        <v>606.26</v>
      </c>
      <c r="X28" s="253">
        <f t="shared" si="81"/>
        <v>75.180000000000007</v>
      </c>
      <c r="Y28" s="253">
        <f t="shared" si="13"/>
        <v>192.64000000000001</v>
      </c>
      <c r="Z28" s="253"/>
      <c r="AA28" s="253" t="e">
        <f t="shared" si="4"/>
        <v>#REF!</v>
      </c>
      <c r="AB28" s="253"/>
      <c r="AC28" s="253" t="e">
        <f t="shared" si="5"/>
        <v>#REF!</v>
      </c>
      <c r="AD28" s="253" t="e">
        <f t="shared" si="6"/>
        <v>#REF!</v>
      </c>
      <c r="AE28" s="253" t="e">
        <f t="shared" si="23"/>
        <v>#REF!</v>
      </c>
      <c r="AF28" s="253" t="e">
        <f t="shared" si="7"/>
        <v>#REF!</v>
      </c>
      <c r="AG28" s="253"/>
      <c r="AH28" s="253"/>
      <c r="AI28" s="253"/>
      <c r="AJ28" s="253"/>
      <c r="AK28" s="253">
        <f t="shared" si="8"/>
        <v>197.34</v>
      </c>
      <c r="AL28" s="253">
        <v>0</v>
      </c>
      <c r="AM28" s="253">
        <f t="shared" si="9"/>
        <v>341.17534279602313</v>
      </c>
      <c r="AN28" s="253">
        <f t="shared" si="14"/>
        <v>116.34</v>
      </c>
      <c r="AO28" s="253">
        <f t="shared" si="10"/>
        <v>0</v>
      </c>
      <c r="AP28" s="253">
        <v>0</v>
      </c>
      <c r="AQ28" s="253">
        <f t="shared" si="82"/>
        <v>148.75</v>
      </c>
      <c r="AR28" s="253">
        <v>0</v>
      </c>
      <c r="AS28" s="253">
        <f t="shared" si="83"/>
        <v>340.27000000000004</v>
      </c>
      <c r="AT28" s="253">
        <f t="shared" si="16"/>
        <v>2311.6800000000003</v>
      </c>
      <c r="AU28" s="253">
        <v>11700</v>
      </c>
      <c r="AX28" s="213"/>
      <c r="AY28" s="209"/>
      <c r="BE28" s="218"/>
      <c r="BF28" s="209"/>
    </row>
    <row r="29" spans="1:60">
      <c r="A29" s="159" t="s">
        <v>84</v>
      </c>
      <c r="B29" s="159" t="s">
        <v>170</v>
      </c>
      <c r="C29" s="159" t="s">
        <v>138</v>
      </c>
      <c r="D29" s="181" t="e">
        <f t="shared" si="24"/>
        <v>#REF!</v>
      </c>
      <c r="E29" s="216">
        <v>606.25534279602311</v>
      </c>
      <c r="F29" s="203">
        <f t="shared" si="17"/>
        <v>4.1095890410958902E-2</v>
      </c>
      <c r="G29" s="204">
        <f t="shared" si="12"/>
        <v>4.10958904109589E-3</v>
      </c>
      <c r="H29" s="203">
        <f t="shared" si="18"/>
        <v>1.0452054794520549</v>
      </c>
      <c r="I29" s="181" t="e">
        <f t="shared" si="25"/>
        <v>#REF!</v>
      </c>
      <c r="J29" s="181" t="e">
        <f t="shared" si="19"/>
        <v>#REF!</v>
      </c>
      <c r="K29" s="182"/>
      <c r="L29" s="181"/>
      <c r="M29" s="253" t="e">
        <f>+#REF!</f>
        <v>#REF!</v>
      </c>
      <c r="N29" s="253" t="e">
        <f t="shared" si="75"/>
        <v>#REF!</v>
      </c>
      <c r="O29" s="253" t="e">
        <f t="shared" si="20"/>
        <v>#REF!</v>
      </c>
      <c r="P29" s="253" t="e">
        <f t="shared" si="76"/>
        <v>#REF!</v>
      </c>
      <c r="Q29" s="253" t="e">
        <f t="shared" si="21"/>
        <v>#REF!</v>
      </c>
      <c r="R29" s="253" t="e">
        <f t="shared" si="77"/>
        <v>#REF!</v>
      </c>
      <c r="S29" s="253" t="e">
        <f t="shared" si="22"/>
        <v>#REF!</v>
      </c>
      <c r="T29" s="253"/>
      <c r="U29" s="253">
        <f t="shared" si="78"/>
        <v>70.48</v>
      </c>
      <c r="V29" s="253">
        <f t="shared" si="79"/>
        <v>46.98</v>
      </c>
      <c r="W29" s="253">
        <f t="shared" si="80"/>
        <v>606.26</v>
      </c>
      <c r="X29" s="253">
        <f t="shared" si="81"/>
        <v>75.180000000000007</v>
      </c>
      <c r="Y29" s="253">
        <f t="shared" si="13"/>
        <v>192.64000000000001</v>
      </c>
      <c r="Z29" s="253"/>
      <c r="AA29" s="253" t="e">
        <f t="shared" si="4"/>
        <v>#REF!</v>
      </c>
      <c r="AB29" s="253"/>
      <c r="AC29" s="253" t="e">
        <f t="shared" si="5"/>
        <v>#REF!</v>
      </c>
      <c r="AD29" s="253" t="e">
        <f t="shared" si="6"/>
        <v>#REF!</v>
      </c>
      <c r="AE29" s="253" t="e">
        <f t="shared" si="23"/>
        <v>#REF!</v>
      </c>
      <c r="AF29" s="253" t="e">
        <f t="shared" si="7"/>
        <v>#REF!</v>
      </c>
      <c r="AG29" s="253"/>
      <c r="AH29" s="253"/>
      <c r="AI29" s="253"/>
      <c r="AJ29" s="253"/>
      <c r="AK29" s="253">
        <f t="shared" si="8"/>
        <v>197.34</v>
      </c>
      <c r="AL29" s="253">
        <v>0</v>
      </c>
      <c r="AM29" s="253">
        <f t="shared" si="9"/>
        <v>341.17534279602313</v>
      </c>
      <c r="AN29" s="253">
        <f t="shared" si="14"/>
        <v>116.34</v>
      </c>
      <c r="AO29" s="253">
        <f t="shared" si="10"/>
        <v>0</v>
      </c>
      <c r="AP29" s="253">
        <v>0</v>
      </c>
      <c r="AQ29" s="253">
        <f t="shared" si="82"/>
        <v>148.75</v>
      </c>
      <c r="AR29" s="253">
        <v>0</v>
      </c>
      <c r="AS29" s="253">
        <f t="shared" si="83"/>
        <v>340.27000000000004</v>
      </c>
      <c r="AT29" s="253">
        <f t="shared" si="16"/>
        <v>2311.6800000000003</v>
      </c>
      <c r="AU29" s="253">
        <v>11700</v>
      </c>
      <c r="AX29" s="213"/>
      <c r="AY29" s="209"/>
      <c r="BE29" s="218"/>
      <c r="BF29" s="209"/>
    </row>
    <row r="30" spans="1:60">
      <c r="A30" s="159" t="s">
        <v>220</v>
      </c>
      <c r="B30" s="159" t="s">
        <v>194</v>
      </c>
      <c r="C30" s="159" t="s">
        <v>139</v>
      </c>
      <c r="D30" s="181" t="e">
        <f t="shared" si="24"/>
        <v>#REF!</v>
      </c>
      <c r="E30" s="216">
        <v>606.25534279602311</v>
      </c>
      <c r="F30" s="203">
        <f t="shared" si="17"/>
        <v>4.1095890410958902E-2</v>
      </c>
      <c r="G30" s="204">
        <f t="shared" si="12"/>
        <v>4.10958904109589E-3</v>
      </c>
      <c r="H30" s="203">
        <f t="shared" si="18"/>
        <v>1.0452054794520549</v>
      </c>
      <c r="I30" s="181" t="e">
        <f t="shared" si="25"/>
        <v>#REF!</v>
      </c>
      <c r="J30" s="181" t="e">
        <f t="shared" si="19"/>
        <v>#REF!</v>
      </c>
      <c r="K30" s="182"/>
      <c r="L30" s="181"/>
      <c r="M30" s="253" t="e">
        <f>+#REF!</f>
        <v>#REF!</v>
      </c>
      <c r="N30" s="253" t="e">
        <f t="shared" si="75"/>
        <v>#REF!</v>
      </c>
      <c r="O30" s="253" t="e">
        <f t="shared" si="20"/>
        <v>#REF!</v>
      </c>
      <c r="P30" s="253" t="e">
        <f t="shared" si="76"/>
        <v>#REF!</v>
      </c>
      <c r="Q30" s="253" t="e">
        <f t="shared" si="21"/>
        <v>#REF!</v>
      </c>
      <c r="R30" s="253" t="e">
        <f t="shared" si="77"/>
        <v>#REF!</v>
      </c>
      <c r="S30" s="253" t="e">
        <f t="shared" si="22"/>
        <v>#REF!</v>
      </c>
      <c r="T30" s="253"/>
      <c r="U30" s="253">
        <f t="shared" si="78"/>
        <v>70.48</v>
      </c>
      <c r="V30" s="253">
        <f t="shared" si="79"/>
        <v>46.98</v>
      </c>
      <c r="W30" s="253">
        <f t="shared" si="80"/>
        <v>606.26</v>
      </c>
      <c r="X30" s="253">
        <f t="shared" si="81"/>
        <v>75.180000000000007</v>
      </c>
      <c r="Y30" s="253">
        <f t="shared" si="13"/>
        <v>192.64000000000001</v>
      </c>
      <c r="Z30" s="253"/>
      <c r="AA30" s="253" t="e">
        <f t="shared" si="4"/>
        <v>#REF!</v>
      </c>
      <c r="AB30" s="253"/>
      <c r="AC30" s="253" t="e">
        <f t="shared" si="5"/>
        <v>#REF!</v>
      </c>
      <c r="AD30" s="253" t="e">
        <f t="shared" si="6"/>
        <v>#REF!</v>
      </c>
      <c r="AE30" s="253" t="e">
        <f t="shared" si="23"/>
        <v>#REF!</v>
      </c>
      <c r="AF30" s="253" t="e">
        <f t="shared" si="7"/>
        <v>#REF!</v>
      </c>
      <c r="AG30" s="253"/>
      <c r="AH30" s="253"/>
      <c r="AI30" s="253"/>
      <c r="AJ30" s="253"/>
      <c r="AK30" s="253">
        <f t="shared" si="8"/>
        <v>197.34</v>
      </c>
      <c r="AL30" s="253">
        <v>0</v>
      </c>
      <c r="AM30" s="253">
        <f t="shared" si="9"/>
        <v>341.17534279602313</v>
      </c>
      <c r="AN30" s="253">
        <f t="shared" si="14"/>
        <v>116.34</v>
      </c>
      <c r="AO30" s="253">
        <f t="shared" si="10"/>
        <v>0</v>
      </c>
      <c r="AP30" s="253">
        <v>0</v>
      </c>
      <c r="AQ30" s="253">
        <f t="shared" si="82"/>
        <v>148.75</v>
      </c>
      <c r="AR30" s="253">
        <v>0</v>
      </c>
      <c r="AS30" s="253">
        <f t="shared" si="83"/>
        <v>340.27000000000004</v>
      </c>
      <c r="AT30" s="253">
        <f t="shared" si="16"/>
        <v>2311.6800000000003</v>
      </c>
      <c r="AU30" s="253">
        <v>11400</v>
      </c>
      <c r="AX30" s="213"/>
      <c r="AY30" s="209"/>
      <c r="BE30" s="218"/>
      <c r="BF30" s="209"/>
    </row>
    <row r="31" spans="1:60">
      <c r="A31" s="159" t="s">
        <v>85</v>
      </c>
      <c r="B31" s="159" t="s">
        <v>181</v>
      </c>
      <c r="C31" s="159" t="s">
        <v>139</v>
      </c>
      <c r="D31" s="181" t="e">
        <f t="shared" si="24"/>
        <v>#REF!</v>
      </c>
      <c r="E31" s="216">
        <v>606.25534279602311</v>
      </c>
      <c r="F31" s="203">
        <f t="shared" si="17"/>
        <v>4.1095890410958902E-2</v>
      </c>
      <c r="G31" s="204">
        <f t="shared" si="12"/>
        <v>4.10958904109589E-3</v>
      </c>
      <c r="H31" s="203">
        <f t="shared" si="18"/>
        <v>1.0452054794520549</v>
      </c>
      <c r="I31" s="181" t="e">
        <f t="shared" si="25"/>
        <v>#REF!</v>
      </c>
      <c r="J31" s="181" t="e">
        <f t="shared" si="19"/>
        <v>#REF!</v>
      </c>
      <c r="K31" s="182"/>
      <c r="L31" s="181"/>
      <c r="M31" s="253" t="e">
        <f>+#REF!</f>
        <v>#REF!</v>
      </c>
      <c r="N31" s="253" t="e">
        <f t="shared" si="75"/>
        <v>#REF!</v>
      </c>
      <c r="O31" s="253" t="e">
        <f t="shared" si="20"/>
        <v>#REF!</v>
      </c>
      <c r="P31" s="253" t="e">
        <f t="shared" si="76"/>
        <v>#REF!</v>
      </c>
      <c r="Q31" s="253" t="e">
        <f t="shared" si="21"/>
        <v>#REF!</v>
      </c>
      <c r="R31" s="253" t="e">
        <f t="shared" si="77"/>
        <v>#REF!</v>
      </c>
      <c r="S31" s="253" t="e">
        <f t="shared" si="22"/>
        <v>#REF!</v>
      </c>
      <c r="T31" s="253"/>
      <c r="U31" s="253">
        <f t="shared" si="78"/>
        <v>70.48</v>
      </c>
      <c r="V31" s="253">
        <f t="shared" si="79"/>
        <v>46.98</v>
      </c>
      <c r="W31" s="253">
        <f t="shared" si="80"/>
        <v>606.26</v>
      </c>
      <c r="X31" s="253">
        <f t="shared" si="81"/>
        <v>75.180000000000007</v>
      </c>
      <c r="Y31" s="253">
        <f t="shared" si="13"/>
        <v>192.64000000000001</v>
      </c>
      <c r="Z31" s="253"/>
      <c r="AA31" s="253" t="e">
        <f t="shared" si="4"/>
        <v>#REF!</v>
      </c>
      <c r="AB31" s="253"/>
      <c r="AC31" s="253" t="e">
        <f t="shared" si="5"/>
        <v>#REF!</v>
      </c>
      <c r="AD31" s="253" t="e">
        <f t="shared" si="6"/>
        <v>#REF!</v>
      </c>
      <c r="AE31" s="253" t="e">
        <f t="shared" si="23"/>
        <v>#REF!</v>
      </c>
      <c r="AF31" s="253" t="e">
        <f t="shared" si="7"/>
        <v>#REF!</v>
      </c>
      <c r="AG31" s="253"/>
      <c r="AH31" s="253"/>
      <c r="AI31" s="253"/>
      <c r="AJ31" s="253"/>
      <c r="AK31" s="253">
        <f t="shared" si="8"/>
        <v>197.34</v>
      </c>
      <c r="AL31" s="253">
        <v>0</v>
      </c>
      <c r="AM31" s="253">
        <f t="shared" si="9"/>
        <v>341.17534279602313</v>
      </c>
      <c r="AN31" s="253">
        <f t="shared" si="14"/>
        <v>116.34</v>
      </c>
      <c r="AO31" s="253">
        <f t="shared" si="10"/>
        <v>0</v>
      </c>
      <c r="AP31" s="253">
        <v>0</v>
      </c>
      <c r="AQ31" s="253">
        <f t="shared" si="82"/>
        <v>148.75</v>
      </c>
      <c r="AR31" s="253">
        <v>0</v>
      </c>
      <c r="AS31" s="253">
        <f t="shared" si="83"/>
        <v>340.27000000000004</v>
      </c>
      <c r="AT31" s="253">
        <f t="shared" si="16"/>
        <v>2311.6800000000003</v>
      </c>
      <c r="AU31" s="253">
        <v>11700</v>
      </c>
      <c r="AX31" s="213"/>
      <c r="AY31" s="209"/>
      <c r="BE31" s="218"/>
      <c r="BF31" s="209"/>
    </row>
    <row r="32" spans="1:60">
      <c r="A32" s="159" t="s">
        <v>141</v>
      </c>
      <c r="B32" s="159" t="s">
        <v>153</v>
      </c>
      <c r="C32" s="159" t="s">
        <v>140</v>
      </c>
      <c r="D32" s="181" t="e">
        <f t="shared" si="24"/>
        <v>#REF!</v>
      </c>
      <c r="E32" s="216">
        <v>606.255342796023</v>
      </c>
      <c r="F32" s="203">
        <f t="shared" si="17"/>
        <v>4.1095890410958902E-2</v>
      </c>
      <c r="G32" s="204">
        <f t="shared" si="12"/>
        <v>4.10958904109589E-3</v>
      </c>
      <c r="H32" s="203">
        <f t="shared" si="18"/>
        <v>1.0452054794520549</v>
      </c>
      <c r="I32" s="181" t="e">
        <f t="shared" si="25"/>
        <v>#REF!</v>
      </c>
      <c r="J32" s="181" t="e">
        <f t="shared" si="19"/>
        <v>#REF!</v>
      </c>
      <c r="K32" s="182"/>
      <c r="L32" s="181"/>
      <c r="M32" s="253" t="e">
        <f>+#REF!</f>
        <v>#REF!</v>
      </c>
      <c r="N32" s="253" t="e">
        <f t="shared" si="75"/>
        <v>#REF!</v>
      </c>
      <c r="O32" s="253" t="e">
        <f t="shared" si="20"/>
        <v>#REF!</v>
      </c>
      <c r="P32" s="253" t="e">
        <f t="shared" si="76"/>
        <v>#REF!</v>
      </c>
      <c r="Q32" s="253" t="e">
        <f t="shared" si="21"/>
        <v>#REF!</v>
      </c>
      <c r="R32" s="253" t="e">
        <f t="shared" si="77"/>
        <v>#REF!</v>
      </c>
      <c r="S32" s="253" t="e">
        <f t="shared" si="22"/>
        <v>#REF!</v>
      </c>
      <c r="T32" s="253"/>
      <c r="U32" s="253">
        <f t="shared" si="78"/>
        <v>70.48</v>
      </c>
      <c r="V32" s="253">
        <f t="shared" si="79"/>
        <v>46.98</v>
      </c>
      <c r="W32" s="253">
        <f t="shared" ref="W32:W34" si="84">ROUND(E32-(OLE_LINK3*3),2)</f>
        <v>606.26</v>
      </c>
      <c r="X32" s="253">
        <f t="shared" si="81"/>
        <v>75.180000000000007</v>
      </c>
      <c r="Y32" s="253">
        <f t="shared" si="13"/>
        <v>192.64000000000001</v>
      </c>
      <c r="Z32" s="253"/>
      <c r="AA32" s="253" t="e">
        <f t="shared" si="4"/>
        <v>#REF!</v>
      </c>
      <c r="AB32" s="253"/>
      <c r="AC32" s="253" t="e">
        <f t="shared" si="5"/>
        <v>#REF!</v>
      </c>
      <c r="AD32" s="253" t="e">
        <f t="shared" si="6"/>
        <v>#REF!</v>
      </c>
      <c r="AE32" s="253" t="e">
        <f t="shared" si="23"/>
        <v>#REF!</v>
      </c>
      <c r="AF32" s="253" t="e">
        <f t="shared" si="7"/>
        <v>#REF!</v>
      </c>
      <c r="AG32" s="253"/>
      <c r="AH32" s="253"/>
      <c r="AI32" s="253"/>
      <c r="AJ32" s="253"/>
      <c r="AK32" s="253">
        <f t="shared" si="8"/>
        <v>197.34</v>
      </c>
      <c r="AL32" s="253">
        <v>0</v>
      </c>
      <c r="AM32" s="253">
        <f t="shared" si="9"/>
        <v>341.17534279602302</v>
      </c>
      <c r="AN32" s="253">
        <f t="shared" si="14"/>
        <v>116.34</v>
      </c>
      <c r="AO32" s="253">
        <f t="shared" ref="AO32:AO34" si="85">ROUND((OLE_LINK3*DAY(DATE(YEAR(BB$1), MONTH(BB$1)+1, 0)))*20.4%,2)</f>
        <v>0</v>
      </c>
      <c r="AP32" s="253">
        <v>0</v>
      </c>
      <c r="AQ32" s="253">
        <f t="shared" si="82"/>
        <v>148.75</v>
      </c>
      <c r="AR32" s="253">
        <v>0</v>
      </c>
      <c r="AS32" s="253">
        <f t="shared" si="83"/>
        <v>340.27000000000004</v>
      </c>
      <c r="AT32" s="253">
        <f t="shared" si="16"/>
        <v>2311.6800000000003</v>
      </c>
      <c r="AU32" s="253">
        <v>11700</v>
      </c>
      <c r="AX32" s="213"/>
      <c r="AY32" s="209"/>
      <c r="BE32" s="218"/>
      <c r="BF32" s="209"/>
    </row>
    <row r="33" spans="1:60">
      <c r="A33" s="159" t="s">
        <v>142</v>
      </c>
      <c r="B33" s="159" t="s">
        <v>151</v>
      </c>
      <c r="C33" s="159" t="s">
        <v>140</v>
      </c>
      <c r="D33" s="181" t="e">
        <f t="shared" si="24"/>
        <v>#REF!</v>
      </c>
      <c r="E33" s="216">
        <v>606.255342796023</v>
      </c>
      <c r="F33" s="203">
        <f t="shared" si="17"/>
        <v>4.1095890410958902E-2</v>
      </c>
      <c r="G33" s="204">
        <f t="shared" si="12"/>
        <v>4.10958904109589E-3</v>
      </c>
      <c r="H33" s="203">
        <f t="shared" si="18"/>
        <v>1.0452054794520549</v>
      </c>
      <c r="I33" s="181" t="e">
        <f t="shared" si="25"/>
        <v>#REF!</v>
      </c>
      <c r="J33" s="181" t="e">
        <f t="shared" si="19"/>
        <v>#REF!</v>
      </c>
      <c r="K33" s="182"/>
      <c r="L33" s="181"/>
      <c r="M33" s="253" t="e">
        <f>+#REF!</f>
        <v>#REF!</v>
      </c>
      <c r="N33" s="253" t="e">
        <f t="shared" si="75"/>
        <v>#REF!</v>
      </c>
      <c r="O33" s="253" t="e">
        <f t="shared" si="20"/>
        <v>#REF!</v>
      </c>
      <c r="P33" s="253" t="e">
        <f t="shared" si="76"/>
        <v>#REF!</v>
      </c>
      <c r="Q33" s="253" t="e">
        <f t="shared" si="21"/>
        <v>#REF!</v>
      </c>
      <c r="R33" s="253" t="e">
        <f t="shared" si="77"/>
        <v>#REF!</v>
      </c>
      <c r="S33" s="253" t="e">
        <f t="shared" si="22"/>
        <v>#REF!</v>
      </c>
      <c r="T33" s="253"/>
      <c r="U33" s="253">
        <f t="shared" si="78"/>
        <v>70.48</v>
      </c>
      <c r="V33" s="253">
        <f t="shared" si="79"/>
        <v>46.98</v>
      </c>
      <c r="W33" s="253">
        <f t="shared" si="84"/>
        <v>606.26</v>
      </c>
      <c r="X33" s="253">
        <f t="shared" si="81"/>
        <v>75.180000000000007</v>
      </c>
      <c r="Y33" s="253">
        <f t="shared" si="13"/>
        <v>192.64000000000001</v>
      </c>
      <c r="Z33" s="253"/>
      <c r="AA33" s="253" t="e">
        <f t="shared" si="4"/>
        <v>#REF!</v>
      </c>
      <c r="AB33" s="253"/>
      <c r="AC33" s="253" t="e">
        <f t="shared" si="5"/>
        <v>#REF!</v>
      </c>
      <c r="AD33" s="253" t="e">
        <f t="shared" si="6"/>
        <v>#REF!</v>
      </c>
      <c r="AE33" s="253" t="e">
        <f t="shared" si="23"/>
        <v>#REF!</v>
      </c>
      <c r="AF33" s="253" t="e">
        <f t="shared" si="7"/>
        <v>#REF!</v>
      </c>
      <c r="AG33" s="253"/>
      <c r="AH33" s="253"/>
      <c r="AI33" s="253"/>
      <c r="AJ33" s="253"/>
      <c r="AK33" s="253">
        <f t="shared" si="8"/>
        <v>197.34</v>
      </c>
      <c r="AL33" s="253">
        <v>0</v>
      </c>
      <c r="AM33" s="253">
        <f t="shared" si="9"/>
        <v>341.17534279602302</v>
      </c>
      <c r="AN33" s="253">
        <f t="shared" si="14"/>
        <v>116.34</v>
      </c>
      <c r="AO33" s="253">
        <f t="shared" si="85"/>
        <v>0</v>
      </c>
      <c r="AP33" s="253">
        <v>0</v>
      </c>
      <c r="AQ33" s="253">
        <f t="shared" si="82"/>
        <v>148.75</v>
      </c>
      <c r="AR33" s="253">
        <v>0</v>
      </c>
      <c r="AS33" s="253">
        <f t="shared" si="83"/>
        <v>340.27000000000004</v>
      </c>
      <c r="AT33" s="253">
        <f t="shared" si="16"/>
        <v>2311.6800000000003</v>
      </c>
      <c r="AU33" s="253">
        <v>11700</v>
      </c>
      <c r="AX33" s="213"/>
      <c r="AY33" s="209"/>
      <c r="BE33" s="218"/>
      <c r="BF33" s="209"/>
    </row>
    <row r="34" spans="1:60">
      <c r="A34" s="159" t="s">
        <v>143</v>
      </c>
      <c r="B34" s="159" t="s">
        <v>152</v>
      </c>
      <c r="C34" s="159" t="s">
        <v>140</v>
      </c>
      <c r="D34" s="181" t="e">
        <f t="shared" si="24"/>
        <v>#REF!</v>
      </c>
      <c r="E34" s="216">
        <v>606.255342796023</v>
      </c>
      <c r="F34" s="203">
        <f t="shared" si="17"/>
        <v>4.1095890410958902E-2</v>
      </c>
      <c r="G34" s="204">
        <f t="shared" si="12"/>
        <v>4.10958904109589E-3</v>
      </c>
      <c r="H34" s="203">
        <f t="shared" si="18"/>
        <v>1.0452054794520549</v>
      </c>
      <c r="I34" s="181" t="e">
        <f t="shared" si="25"/>
        <v>#REF!</v>
      </c>
      <c r="J34" s="181" t="e">
        <f t="shared" si="19"/>
        <v>#REF!</v>
      </c>
      <c r="K34" s="182"/>
      <c r="L34" s="181"/>
      <c r="M34" s="253" t="e">
        <f>+#REF!</f>
        <v>#REF!</v>
      </c>
      <c r="N34" s="253" t="e">
        <f t="shared" si="75"/>
        <v>#REF!</v>
      </c>
      <c r="O34" s="253" t="e">
        <f t="shared" si="20"/>
        <v>#REF!</v>
      </c>
      <c r="P34" s="253" t="e">
        <f t="shared" si="76"/>
        <v>#REF!</v>
      </c>
      <c r="Q34" s="253" t="e">
        <f t="shared" si="21"/>
        <v>#REF!</v>
      </c>
      <c r="R34" s="253" t="e">
        <f t="shared" si="77"/>
        <v>#REF!</v>
      </c>
      <c r="S34" s="253" t="e">
        <f t="shared" si="22"/>
        <v>#REF!</v>
      </c>
      <c r="T34" s="253"/>
      <c r="U34" s="253">
        <f t="shared" si="78"/>
        <v>70.48</v>
      </c>
      <c r="V34" s="253">
        <f t="shared" si="79"/>
        <v>46.98</v>
      </c>
      <c r="W34" s="253">
        <f t="shared" si="84"/>
        <v>606.26</v>
      </c>
      <c r="X34" s="253">
        <f t="shared" si="81"/>
        <v>75.180000000000007</v>
      </c>
      <c r="Y34" s="253">
        <f t="shared" si="13"/>
        <v>192.64000000000001</v>
      </c>
      <c r="Z34" s="253"/>
      <c r="AA34" s="253" t="e">
        <f t="shared" si="4"/>
        <v>#REF!</v>
      </c>
      <c r="AB34" s="253"/>
      <c r="AC34" s="253" t="e">
        <f t="shared" si="5"/>
        <v>#REF!</v>
      </c>
      <c r="AD34" s="253" t="e">
        <f t="shared" si="6"/>
        <v>#REF!</v>
      </c>
      <c r="AE34" s="253" t="e">
        <f t="shared" si="23"/>
        <v>#REF!</v>
      </c>
      <c r="AF34" s="253" t="e">
        <f t="shared" si="7"/>
        <v>#REF!</v>
      </c>
      <c r="AG34" s="253"/>
      <c r="AH34" s="253"/>
      <c r="AI34" s="253"/>
      <c r="AJ34" s="253"/>
      <c r="AK34" s="253">
        <f t="shared" si="8"/>
        <v>197.34</v>
      </c>
      <c r="AL34" s="253">
        <v>0</v>
      </c>
      <c r="AM34" s="253">
        <f t="shared" si="9"/>
        <v>341.17534279602302</v>
      </c>
      <c r="AN34" s="253">
        <f t="shared" si="14"/>
        <v>116.34</v>
      </c>
      <c r="AO34" s="253">
        <f t="shared" si="85"/>
        <v>0</v>
      </c>
      <c r="AP34" s="253">
        <v>0</v>
      </c>
      <c r="AQ34" s="253">
        <f t="shared" si="82"/>
        <v>148.75</v>
      </c>
      <c r="AR34" s="253">
        <v>0</v>
      </c>
      <c r="AS34" s="253">
        <f t="shared" si="83"/>
        <v>340.27000000000004</v>
      </c>
      <c r="AT34" s="253">
        <f t="shared" si="16"/>
        <v>2311.6800000000003</v>
      </c>
      <c r="AU34" s="253">
        <v>11700</v>
      </c>
      <c r="AX34" s="213"/>
      <c r="AY34" s="209"/>
      <c r="BE34" s="218"/>
      <c r="BF34" s="209"/>
    </row>
    <row r="35" spans="1:60">
      <c r="A35" s="159" t="s">
        <v>165</v>
      </c>
      <c r="B35" s="159" t="s">
        <v>182</v>
      </c>
      <c r="C35" s="159" t="s">
        <v>140</v>
      </c>
      <c r="D35" s="181" t="e">
        <f t="shared" si="24"/>
        <v>#REF!</v>
      </c>
      <c r="E35" s="216">
        <v>606.255342796023</v>
      </c>
      <c r="F35" s="203">
        <f t="shared" si="17"/>
        <v>4.1095890410958902E-2</v>
      </c>
      <c r="G35" s="204">
        <f t="shared" si="12"/>
        <v>4.10958904109589E-3</v>
      </c>
      <c r="H35" s="203">
        <f t="shared" si="18"/>
        <v>1.0452054794520549</v>
      </c>
      <c r="I35" s="181" t="e">
        <f t="shared" si="25"/>
        <v>#REF!</v>
      </c>
      <c r="J35" s="181" t="e">
        <f t="shared" si="19"/>
        <v>#REF!</v>
      </c>
      <c r="K35" s="182"/>
      <c r="L35" s="181"/>
      <c r="M35" s="253" t="e">
        <f>+#REF!</f>
        <v>#REF!</v>
      </c>
      <c r="N35" s="253" t="e">
        <f t="shared" si="75"/>
        <v>#REF!</v>
      </c>
      <c r="O35" s="253" t="e">
        <f t="shared" si="20"/>
        <v>#REF!</v>
      </c>
      <c r="P35" s="253" t="e">
        <f t="shared" si="76"/>
        <v>#REF!</v>
      </c>
      <c r="Q35" s="253" t="e">
        <f t="shared" si="21"/>
        <v>#REF!</v>
      </c>
      <c r="R35" s="253" t="e">
        <f t="shared" si="77"/>
        <v>#REF!</v>
      </c>
      <c r="S35" s="253" t="e">
        <f t="shared" si="22"/>
        <v>#REF!</v>
      </c>
      <c r="T35" s="253"/>
      <c r="U35" s="253">
        <f t="shared" si="78"/>
        <v>70.48</v>
      </c>
      <c r="V35" s="253">
        <f t="shared" si="79"/>
        <v>46.98</v>
      </c>
      <c r="W35" s="253">
        <f t="shared" ref="W35:W36" si="86">ROUND(E35-(OLE_LINK3*3),2)</f>
        <v>606.26</v>
      </c>
      <c r="X35" s="253">
        <f t="shared" si="81"/>
        <v>75.180000000000007</v>
      </c>
      <c r="Y35" s="253">
        <f t="shared" si="13"/>
        <v>192.64000000000001</v>
      </c>
      <c r="Z35" s="253"/>
      <c r="AA35" s="253" t="e">
        <f t="shared" si="4"/>
        <v>#REF!</v>
      </c>
      <c r="AB35" s="253"/>
      <c r="AC35" s="253" t="e">
        <f t="shared" si="5"/>
        <v>#REF!</v>
      </c>
      <c r="AD35" s="253" t="e">
        <f t="shared" si="6"/>
        <v>#REF!</v>
      </c>
      <c r="AE35" s="253" t="e">
        <f t="shared" si="23"/>
        <v>#REF!</v>
      </c>
      <c r="AF35" s="253" t="e">
        <f t="shared" si="7"/>
        <v>#REF!</v>
      </c>
      <c r="AG35" s="253"/>
      <c r="AH35" s="253"/>
      <c r="AI35" s="253"/>
      <c r="AJ35" s="253"/>
      <c r="AK35" s="253">
        <f t="shared" si="8"/>
        <v>197.34</v>
      </c>
      <c r="AL35" s="253">
        <v>0</v>
      </c>
      <c r="AM35" s="253">
        <f t="shared" si="9"/>
        <v>341.17534279602302</v>
      </c>
      <c r="AN35" s="253">
        <f t="shared" si="14"/>
        <v>116.34</v>
      </c>
      <c r="AO35" s="253">
        <f t="shared" ref="AO35:AO36" si="87">ROUND((OLE_LINK3*DAY(DATE(YEAR(BB$1), MONTH(BB$1)+1, 0)))*20.4%,2)</f>
        <v>0</v>
      </c>
      <c r="AP35" s="253">
        <v>0</v>
      </c>
      <c r="AQ35" s="253">
        <f t="shared" si="82"/>
        <v>148.75</v>
      </c>
      <c r="AR35" s="253">
        <v>0</v>
      </c>
      <c r="AS35" s="253">
        <f t="shared" si="83"/>
        <v>340.27000000000004</v>
      </c>
      <c r="AT35" s="253">
        <f t="shared" si="16"/>
        <v>2311.6800000000003</v>
      </c>
      <c r="AU35" s="253">
        <v>11700</v>
      </c>
      <c r="AX35" s="213"/>
      <c r="AY35" s="209"/>
      <c r="BE35" s="218"/>
      <c r="BF35" s="209"/>
    </row>
    <row r="36" spans="1:60">
      <c r="A36" s="159" t="s">
        <v>166</v>
      </c>
      <c r="B36" s="159" t="s">
        <v>183</v>
      </c>
      <c r="C36" s="159" t="s">
        <v>167</v>
      </c>
      <c r="D36" s="181" t="e">
        <f t="shared" si="24"/>
        <v>#REF!</v>
      </c>
      <c r="E36" s="216">
        <v>606.255342796023</v>
      </c>
      <c r="F36" s="203">
        <f t="shared" si="17"/>
        <v>4.1095890410958902E-2</v>
      </c>
      <c r="G36" s="204">
        <f t="shared" si="12"/>
        <v>4.10958904109589E-3</v>
      </c>
      <c r="H36" s="203">
        <f t="shared" si="18"/>
        <v>1.0452054794520549</v>
      </c>
      <c r="I36" s="181" t="e">
        <f t="shared" si="25"/>
        <v>#REF!</v>
      </c>
      <c r="J36" s="181" t="e">
        <f t="shared" si="19"/>
        <v>#REF!</v>
      </c>
      <c r="K36" s="182"/>
      <c r="L36" s="181"/>
      <c r="M36" s="253" t="e">
        <f>+#REF!</f>
        <v>#REF!</v>
      </c>
      <c r="N36" s="253" t="e">
        <f t="shared" si="75"/>
        <v>#REF!</v>
      </c>
      <c r="O36" s="253" t="e">
        <f t="shared" si="20"/>
        <v>#REF!</v>
      </c>
      <c r="P36" s="253" t="e">
        <f t="shared" si="76"/>
        <v>#REF!</v>
      </c>
      <c r="Q36" s="253" t="e">
        <f t="shared" si="21"/>
        <v>#REF!</v>
      </c>
      <c r="R36" s="253" t="e">
        <f t="shared" si="77"/>
        <v>#REF!</v>
      </c>
      <c r="S36" s="253" t="e">
        <f t="shared" si="22"/>
        <v>#REF!</v>
      </c>
      <c r="T36" s="253"/>
      <c r="U36" s="253">
        <f t="shared" si="78"/>
        <v>70.48</v>
      </c>
      <c r="V36" s="253">
        <f t="shared" si="79"/>
        <v>46.98</v>
      </c>
      <c r="W36" s="253">
        <f t="shared" si="86"/>
        <v>606.26</v>
      </c>
      <c r="X36" s="253">
        <f t="shared" si="81"/>
        <v>75.180000000000007</v>
      </c>
      <c r="Y36" s="253">
        <f t="shared" si="13"/>
        <v>192.64000000000001</v>
      </c>
      <c r="Z36" s="253"/>
      <c r="AA36" s="253" t="e">
        <f t="shared" si="4"/>
        <v>#REF!</v>
      </c>
      <c r="AB36" s="253"/>
      <c r="AC36" s="253" t="e">
        <f t="shared" si="5"/>
        <v>#REF!</v>
      </c>
      <c r="AD36" s="253" t="e">
        <f t="shared" si="6"/>
        <v>#REF!</v>
      </c>
      <c r="AE36" s="253" t="e">
        <f t="shared" si="23"/>
        <v>#REF!</v>
      </c>
      <c r="AF36" s="253" t="e">
        <f t="shared" si="7"/>
        <v>#REF!</v>
      </c>
      <c r="AG36" s="253"/>
      <c r="AH36" s="253"/>
      <c r="AI36" s="253"/>
      <c r="AJ36" s="253"/>
      <c r="AK36" s="253">
        <f t="shared" si="8"/>
        <v>197.34</v>
      </c>
      <c r="AL36" s="253">
        <v>0</v>
      </c>
      <c r="AM36" s="253">
        <f t="shared" si="9"/>
        <v>341.17534279602302</v>
      </c>
      <c r="AN36" s="253">
        <f t="shared" si="14"/>
        <v>116.34</v>
      </c>
      <c r="AO36" s="253">
        <f t="shared" si="87"/>
        <v>0</v>
      </c>
      <c r="AP36" s="253">
        <v>0</v>
      </c>
      <c r="AQ36" s="253">
        <f t="shared" si="82"/>
        <v>148.75</v>
      </c>
      <c r="AR36" s="253">
        <v>0</v>
      </c>
      <c r="AS36" s="253">
        <f t="shared" si="83"/>
        <v>340.27000000000004</v>
      </c>
      <c r="AT36" s="253">
        <f t="shared" si="16"/>
        <v>2311.6800000000003</v>
      </c>
      <c r="AU36" s="253">
        <v>9700</v>
      </c>
      <c r="AX36" s="213"/>
      <c r="AY36" s="209"/>
      <c r="BE36" s="218"/>
      <c r="BF36" s="209"/>
      <c r="BH36" s="257"/>
    </row>
    <row r="37" spans="1:60">
      <c r="A37" s="149" t="s">
        <v>232</v>
      </c>
      <c r="B37" s="149" t="s">
        <v>233</v>
      </c>
      <c r="C37" s="149" t="s">
        <v>92</v>
      </c>
      <c r="D37" s="181" t="e">
        <f t="shared" si="24"/>
        <v>#REF!</v>
      </c>
      <c r="E37" s="216">
        <v>644.61715593920201</v>
      </c>
      <c r="F37" s="203">
        <f t="shared" si="17"/>
        <v>4.1095890410958902E-2</v>
      </c>
      <c r="G37" s="204">
        <f t="shared" si="12"/>
        <v>4.10958904109589E-3</v>
      </c>
      <c r="H37" s="203">
        <f t="shared" si="18"/>
        <v>1.0452054794520549</v>
      </c>
      <c r="I37" s="181" t="e">
        <f t="shared" si="25"/>
        <v>#REF!</v>
      </c>
      <c r="J37" s="181" t="e">
        <f t="shared" si="19"/>
        <v>#REF!</v>
      </c>
      <c r="K37" s="182"/>
      <c r="L37" s="181"/>
      <c r="M37" s="250" t="e">
        <f>+#REF!</f>
        <v>#REF!</v>
      </c>
      <c r="N37" s="250" t="e">
        <f t="shared" si="75"/>
        <v>#REF!</v>
      </c>
      <c r="O37" s="250" t="e">
        <f t="shared" si="20"/>
        <v>#REF!</v>
      </c>
      <c r="P37" s="250" t="e">
        <f t="shared" si="76"/>
        <v>#REF!</v>
      </c>
      <c r="Q37" s="250" t="e">
        <f t="shared" si="21"/>
        <v>#REF!</v>
      </c>
      <c r="R37" s="250" t="e">
        <f t="shared" si="77"/>
        <v>#REF!</v>
      </c>
      <c r="S37" s="250" t="e">
        <f t="shared" si="22"/>
        <v>#REF!</v>
      </c>
      <c r="T37" s="250"/>
      <c r="U37" s="250">
        <f t="shared" si="78"/>
        <v>74.94</v>
      </c>
      <c r="V37" s="250">
        <f t="shared" si="79"/>
        <v>49.96</v>
      </c>
      <c r="W37" s="250">
        <f t="shared" si="80"/>
        <v>644.62</v>
      </c>
      <c r="X37" s="250">
        <f t="shared" si="81"/>
        <v>79.930000000000007</v>
      </c>
      <c r="Y37" s="250">
        <f t="shared" si="13"/>
        <v>204.83</v>
      </c>
      <c r="Z37" s="250"/>
      <c r="AA37" s="250" t="e">
        <f t="shared" si="4"/>
        <v>#REF!</v>
      </c>
      <c r="AB37" s="250"/>
      <c r="AC37" s="250" t="e">
        <f t="shared" si="5"/>
        <v>#REF!</v>
      </c>
      <c r="AD37" s="250" t="e">
        <f t="shared" si="6"/>
        <v>#REF!</v>
      </c>
      <c r="AE37" s="250" t="e">
        <f t="shared" si="23"/>
        <v>#REF!</v>
      </c>
      <c r="AF37" s="250" t="e">
        <f t="shared" si="7"/>
        <v>#REF!</v>
      </c>
      <c r="AG37" s="250"/>
      <c r="AH37" s="250"/>
      <c r="AI37" s="250"/>
      <c r="AJ37" s="250"/>
      <c r="AK37" s="250">
        <f t="shared" si="8"/>
        <v>209.82</v>
      </c>
      <c r="AL37" s="250">
        <v>0</v>
      </c>
      <c r="AM37" s="250">
        <f t="shared" si="9"/>
        <v>379.53715593920202</v>
      </c>
      <c r="AN37" s="250">
        <f t="shared" si="14"/>
        <v>129.41999999999999</v>
      </c>
      <c r="AO37" s="250">
        <f t="shared" si="10"/>
        <v>0</v>
      </c>
      <c r="AP37" s="250">
        <v>0</v>
      </c>
      <c r="AQ37" s="250">
        <f t="shared" si="82"/>
        <v>158.16999999999999</v>
      </c>
      <c r="AR37" s="250">
        <v>0</v>
      </c>
      <c r="AS37" s="250">
        <f t="shared" si="83"/>
        <v>367.52</v>
      </c>
      <c r="AT37" s="250">
        <f t="shared" si="16"/>
        <v>2457.96</v>
      </c>
      <c r="AU37" s="250">
        <v>13000</v>
      </c>
      <c r="AX37" s="213"/>
      <c r="AY37" s="209"/>
      <c r="BE37" s="218"/>
      <c r="BF37" s="209"/>
    </row>
    <row r="38" spans="1:60">
      <c r="A38" s="149" t="s">
        <v>87</v>
      </c>
      <c r="B38" s="149" t="s">
        <v>149</v>
      </c>
      <c r="C38" s="149" t="s">
        <v>93</v>
      </c>
      <c r="D38" s="181" t="e">
        <f t="shared" ref="D38:D42" si="88">M38/30</f>
        <v>#REF!</v>
      </c>
      <c r="E38" s="216">
        <v>606.25534279602311</v>
      </c>
      <c r="F38" s="203">
        <f t="shared" si="17"/>
        <v>4.1095890410958902E-2</v>
      </c>
      <c r="G38" s="204">
        <f t="shared" si="12"/>
        <v>4.10958904109589E-3</v>
      </c>
      <c r="H38" s="203">
        <f t="shared" ref="H38:H42" si="89">+F38+G38+1</f>
        <v>1.0452054794520549</v>
      </c>
      <c r="I38" s="181" t="e">
        <f t="shared" ref="I38:I42" si="90">D38*50</f>
        <v>#REF!</v>
      </c>
      <c r="J38" s="181" t="e">
        <f t="shared" ref="J38:J42" si="91">+D38*10</f>
        <v>#REF!</v>
      </c>
      <c r="K38" s="182"/>
      <c r="L38" s="181"/>
      <c r="M38" s="250" t="e">
        <f>+#REF!</f>
        <v>#REF!</v>
      </c>
      <c r="N38" s="250" t="e">
        <f t="shared" si="75"/>
        <v>#REF!</v>
      </c>
      <c r="O38" s="250" t="e">
        <f t="shared" ref="O38:O42" si="92">+M38-N38</f>
        <v>#REF!</v>
      </c>
      <c r="P38" s="250" t="e">
        <f t="shared" si="76"/>
        <v>#REF!</v>
      </c>
      <c r="Q38" s="250" t="e">
        <f t="shared" ref="Q38:Q42" si="93">+O38*P38</f>
        <v>#REF!</v>
      </c>
      <c r="R38" s="250" t="e">
        <f t="shared" si="77"/>
        <v>#REF!</v>
      </c>
      <c r="S38" s="250" t="e">
        <f t="shared" ref="S38:S42" si="94">+Q38+R38</f>
        <v>#REF!</v>
      </c>
      <c r="T38" s="250"/>
      <c r="U38" s="250">
        <f t="shared" ref="U38:U42" si="95">ROUND((E38*DAY(DATE(YEAR(BB$1), MONTH(BB$1)+1, 0)))*0.375%,2)</f>
        <v>70.48</v>
      </c>
      <c r="V38" s="250">
        <f t="shared" ref="V38:V42" si="96">ROUND((E38*DAY(DATE(YEAR(BB$1), MONTH(BB$1)+1, 0)))*0.25%,2)</f>
        <v>46.98</v>
      </c>
      <c r="W38" s="250">
        <f t="shared" ref="W38:W42" si="97">ROUND(E38-(OLE_LINK3*3),2)</f>
        <v>606.26</v>
      </c>
      <c r="X38" s="250">
        <f t="shared" ref="X38:X42" si="98">ROUND(+(W38*DAY(DATE(YEAR(BB$1), MONTH(BB$1)+1, 0)))*0.4%,2)</f>
        <v>75.180000000000007</v>
      </c>
      <c r="Y38" s="250">
        <f t="shared" ref="Y38:Y42" si="99">+U38+V38+X38</f>
        <v>192.64000000000001</v>
      </c>
      <c r="Z38" s="250"/>
      <c r="AA38" s="250" t="e">
        <f t="shared" ref="AA38:AA42" si="100">M38*0.115</f>
        <v>#REF!</v>
      </c>
      <c r="AB38" s="250"/>
      <c r="AC38" s="250" t="e">
        <f t="shared" ref="AC38:AC42" si="101">+S38+Y38+Z38+AA38+AB38</f>
        <v>#REF!</v>
      </c>
      <c r="AD38" s="250" t="e">
        <f t="shared" ref="AD38:AD42" si="102">M38-AC38</f>
        <v>#REF!</v>
      </c>
      <c r="AE38" s="250" t="e">
        <f t="shared" ref="AE38:AE42" si="103">AD38</f>
        <v>#REF!</v>
      </c>
      <c r="AF38" s="250" t="e">
        <f t="shared" ref="AF38:AF42" si="104">+M38*0.2</f>
        <v>#REF!</v>
      </c>
      <c r="AG38" s="250"/>
      <c r="AH38" s="250"/>
      <c r="AI38" s="250"/>
      <c r="AJ38" s="250"/>
      <c r="AK38" s="250">
        <f t="shared" ref="AK38:AK42" si="105">ROUND((E38*DAY(DATE(YEAR(BB$1), MONTH(BB$1)+1, 0)))*1.05%,2)</f>
        <v>197.34</v>
      </c>
      <c r="AL38" s="250">
        <v>0</v>
      </c>
      <c r="AM38" s="250">
        <f t="shared" ref="AM38:AM42" si="106">E38-(88.36*3)</f>
        <v>341.17534279602313</v>
      </c>
      <c r="AN38" s="250">
        <f t="shared" ref="AN38:AN42" si="107">ROUND(+(AM38*DAY(DATE(YEAR(BB$1), MONTH(BB$1)+1, 0)))*1.1%,2)</f>
        <v>116.34</v>
      </c>
      <c r="AO38" s="250">
        <f t="shared" ref="AO38:AO42" si="108">ROUND((OLE_LINK3*DAY(DATE(YEAR(BB$1), MONTH(BB$1)+1, 0)))*20.4%,2)</f>
        <v>0</v>
      </c>
      <c r="AP38" s="250">
        <v>0</v>
      </c>
      <c r="AQ38" s="250">
        <f t="shared" ref="AQ38:AQ42" si="109">ROUND(+(E38*DAY(DATE(YEAR(BB$1), MONTH(BB$1)+1, 0)))*0.7915%,2)</f>
        <v>148.75</v>
      </c>
      <c r="AR38" s="250">
        <v>0</v>
      </c>
      <c r="AS38" s="250">
        <f t="shared" ref="AS38:AS42" si="110">AQ38+AO38+AN38+X38</f>
        <v>340.27000000000004</v>
      </c>
      <c r="AT38" s="250">
        <f t="shared" ref="AT38:AT42" si="111">+Y38*12</f>
        <v>2311.6800000000003</v>
      </c>
      <c r="AU38" s="250">
        <v>11700</v>
      </c>
      <c r="AX38" s="213"/>
      <c r="AY38" s="209"/>
      <c r="BE38" s="218"/>
      <c r="BF38" s="209"/>
    </row>
    <row r="39" spans="1:60">
      <c r="A39" s="149" t="s">
        <v>209</v>
      </c>
      <c r="B39" s="149" t="s">
        <v>193</v>
      </c>
      <c r="C39" s="149" t="s">
        <v>93</v>
      </c>
      <c r="D39" s="181" t="e">
        <f t="shared" si="88"/>
        <v>#REF!</v>
      </c>
      <c r="E39" s="216">
        <v>606.25534279602311</v>
      </c>
      <c r="F39" s="203">
        <f t="shared" si="17"/>
        <v>4.1095890410958902E-2</v>
      </c>
      <c r="G39" s="204">
        <f t="shared" si="12"/>
        <v>4.10958904109589E-3</v>
      </c>
      <c r="H39" s="203">
        <f t="shared" si="89"/>
        <v>1.0452054794520549</v>
      </c>
      <c r="I39" s="181" t="e">
        <f t="shared" si="90"/>
        <v>#REF!</v>
      </c>
      <c r="J39" s="181" t="e">
        <f t="shared" si="91"/>
        <v>#REF!</v>
      </c>
      <c r="K39" s="182"/>
      <c r="L39" s="181"/>
      <c r="M39" s="250" t="e">
        <f>+#REF!</f>
        <v>#REF!</v>
      </c>
      <c r="N39" s="250" t="e">
        <f t="shared" si="75"/>
        <v>#REF!</v>
      </c>
      <c r="O39" s="250" t="e">
        <f t="shared" si="92"/>
        <v>#REF!</v>
      </c>
      <c r="P39" s="250" t="e">
        <f t="shared" si="76"/>
        <v>#REF!</v>
      </c>
      <c r="Q39" s="250" t="e">
        <f t="shared" si="93"/>
        <v>#REF!</v>
      </c>
      <c r="R39" s="250" t="e">
        <f t="shared" si="77"/>
        <v>#REF!</v>
      </c>
      <c r="S39" s="250" t="e">
        <f t="shared" si="94"/>
        <v>#REF!</v>
      </c>
      <c r="T39" s="250"/>
      <c r="U39" s="250">
        <f t="shared" si="95"/>
        <v>70.48</v>
      </c>
      <c r="V39" s="250">
        <f t="shared" si="96"/>
        <v>46.98</v>
      </c>
      <c r="W39" s="250">
        <f t="shared" si="97"/>
        <v>606.26</v>
      </c>
      <c r="X39" s="250">
        <f t="shared" si="98"/>
        <v>75.180000000000007</v>
      </c>
      <c r="Y39" s="250">
        <f t="shared" si="99"/>
        <v>192.64000000000001</v>
      </c>
      <c r="Z39" s="250"/>
      <c r="AA39" s="250" t="e">
        <f t="shared" si="100"/>
        <v>#REF!</v>
      </c>
      <c r="AB39" s="250"/>
      <c r="AC39" s="250" t="e">
        <f t="shared" si="101"/>
        <v>#REF!</v>
      </c>
      <c r="AD39" s="250" t="e">
        <f t="shared" si="102"/>
        <v>#REF!</v>
      </c>
      <c r="AE39" s="250" t="e">
        <f t="shared" si="103"/>
        <v>#REF!</v>
      </c>
      <c r="AF39" s="250" t="e">
        <f t="shared" si="104"/>
        <v>#REF!</v>
      </c>
      <c r="AG39" s="250"/>
      <c r="AH39" s="250"/>
      <c r="AI39" s="250"/>
      <c r="AJ39" s="250"/>
      <c r="AK39" s="250">
        <f t="shared" si="105"/>
        <v>197.34</v>
      </c>
      <c r="AL39" s="250">
        <v>0</v>
      </c>
      <c r="AM39" s="250">
        <f t="shared" si="106"/>
        <v>341.17534279602313</v>
      </c>
      <c r="AN39" s="250">
        <f t="shared" si="107"/>
        <v>116.34</v>
      </c>
      <c r="AO39" s="250">
        <f t="shared" si="108"/>
        <v>0</v>
      </c>
      <c r="AP39" s="250">
        <v>0</v>
      </c>
      <c r="AQ39" s="250">
        <f t="shared" si="109"/>
        <v>148.75</v>
      </c>
      <c r="AR39" s="250">
        <v>0</v>
      </c>
      <c r="AS39" s="250">
        <f t="shared" si="110"/>
        <v>340.27000000000004</v>
      </c>
      <c r="AT39" s="250">
        <f t="shared" si="111"/>
        <v>2311.6800000000003</v>
      </c>
      <c r="AU39" s="250">
        <v>11400</v>
      </c>
      <c r="AX39" s="213"/>
      <c r="AY39" s="209"/>
      <c r="BE39" s="218"/>
      <c r="BF39" s="209"/>
    </row>
    <row r="40" spans="1:60" ht="30">
      <c r="A40" s="149" t="s">
        <v>144</v>
      </c>
      <c r="B40" s="245" t="s">
        <v>150</v>
      </c>
      <c r="C40" s="245" t="s">
        <v>147</v>
      </c>
      <c r="D40" s="181" t="e">
        <f t="shared" si="88"/>
        <v>#REF!</v>
      </c>
      <c r="E40" s="216">
        <v>588.12884969037475</v>
      </c>
      <c r="F40" s="203">
        <f t="shared" si="17"/>
        <v>4.1095890410958902E-2</v>
      </c>
      <c r="G40" s="204">
        <f t="shared" si="12"/>
        <v>4.10958904109589E-3</v>
      </c>
      <c r="H40" s="203">
        <f t="shared" si="89"/>
        <v>1.0452054794520549</v>
      </c>
      <c r="I40" s="181" t="e">
        <f t="shared" si="90"/>
        <v>#REF!</v>
      </c>
      <c r="J40" s="181" t="e">
        <f t="shared" si="91"/>
        <v>#REF!</v>
      </c>
      <c r="K40" s="182"/>
      <c r="L40" s="181"/>
      <c r="M40" s="254" t="e">
        <f>+#REF!</f>
        <v>#REF!</v>
      </c>
      <c r="N40" s="254" t="e">
        <f t="shared" si="75"/>
        <v>#REF!</v>
      </c>
      <c r="O40" s="254" t="e">
        <f t="shared" si="92"/>
        <v>#REF!</v>
      </c>
      <c r="P40" s="254" t="e">
        <f t="shared" si="76"/>
        <v>#REF!</v>
      </c>
      <c r="Q40" s="254" t="e">
        <f t="shared" si="93"/>
        <v>#REF!</v>
      </c>
      <c r="R40" s="254" t="e">
        <f t="shared" si="77"/>
        <v>#REF!</v>
      </c>
      <c r="S40" s="254" t="e">
        <f t="shared" si="94"/>
        <v>#REF!</v>
      </c>
      <c r="T40" s="254"/>
      <c r="U40" s="254">
        <f t="shared" si="95"/>
        <v>68.37</v>
      </c>
      <c r="V40" s="254">
        <f t="shared" si="96"/>
        <v>45.58</v>
      </c>
      <c r="W40" s="254">
        <f t="shared" si="97"/>
        <v>588.13</v>
      </c>
      <c r="X40" s="254">
        <f t="shared" si="98"/>
        <v>72.930000000000007</v>
      </c>
      <c r="Y40" s="254">
        <f t="shared" si="99"/>
        <v>186.88</v>
      </c>
      <c r="Z40" s="254"/>
      <c r="AA40" s="254" t="e">
        <f t="shared" si="100"/>
        <v>#REF!</v>
      </c>
      <c r="AB40" s="254"/>
      <c r="AC40" s="254" t="e">
        <f t="shared" si="101"/>
        <v>#REF!</v>
      </c>
      <c r="AD40" s="254" t="e">
        <f t="shared" si="102"/>
        <v>#REF!</v>
      </c>
      <c r="AE40" s="254" t="e">
        <f t="shared" si="103"/>
        <v>#REF!</v>
      </c>
      <c r="AF40" s="254" t="e">
        <f t="shared" si="104"/>
        <v>#REF!</v>
      </c>
      <c r="AG40" s="254"/>
      <c r="AH40" s="254"/>
      <c r="AI40" s="254"/>
      <c r="AJ40" s="254"/>
      <c r="AK40" s="254">
        <f t="shared" si="105"/>
        <v>191.44</v>
      </c>
      <c r="AL40" s="254">
        <v>0</v>
      </c>
      <c r="AM40" s="254">
        <f t="shared" si="106"/>
        <v>323.04884969037477</v>
      </c>
      <c r="AN40" s="254">
        <f t="shared" si="107"/>
        <v>110.16</v>
      </c>
      <c r="AO40" s="254">
        <f t="shared" si="108"/>
        <v>0</v>
      </c>
      <c r="AP40" s="254">
        <v>0</v>
      </c>
      <c r="AQ40" s="254">
        <f t="shared" si="109"/>
        <v>144.31</v>
      </c>
      <c r="AR40" s="254">
        <v>0</v>
      </c>
      <c r="AS40" s="254">
        <f t="shared" si="110"/>
        <v>327.39999999999998</v>
      </c>
      <c r="AT40" s="254">
        <f t="shared" si="111"/>
        <v>2242.56</v>
      </c>
      <c r="AU40" s="254">
        <v>11300</v>
      </c>
      <c r="AX40" s="213"/>
      <c r="AY40" s="209"/>
      <c r="BE40" s="218"/>
      <c r="BF40" s="209"/>
    </row>
    <row r="41" spans="1:60" ht="30">
      <c r="A41" s="149" t="s">
        <v>145</v>
      </c>
      <c r="B41" s="245" t="s">
        <v>171</v>
      </c>
      <c r="C41" s="245" t="s">
        <v>147</v>
      </c>
      <c r="D41" s="181" t="e">
        <f t="shared" si="88"/>
        <v>#REF!</v>
      </c>
      <c r="E41" s="216">
        <v>588.12884969037475</v>
      </c>
      <c r="F41" s="203">
        <f t="shared" si="17"/>
        <v>4.1095890410958902E-2</v>
      </c>
      <c r="G41" s="204">
        <f t="shared" si="12"/>
        <v>4.10958904109589E-3</v>
      </c>
      <c r="H41" s="203">
        <f t="shared" si="89"/>
        <v>1.0452054794520549</v>
      </c>
      <c r="I41" s="181" t="e">
        <f t="shared" si="90"/>
        <v>#REF!</v>
      </c>
      <c r="J41" s="181" t="e">
        <f t="shared" si="91"/>
        <v>#REF!</v>
      </c>
      <c r="K41" s="182"/>
      <c r="L41" s="181"/>
      <c r="M41" s="250" t="e">
        <f>+#REF!</f>
        <v>#REF!</v>
      </c>
      <c r="N41" s="250" t="e">
        <f t="shared" si="75"/>
        <v>#REF!</v>
      </c>
      <c r="O41" s="250" t="e">
        <f t="shared" si="92"/>
        <v>#REF!</v>
      </c>
      <c r="P41" s="250" t="e">
        <f t="shared" si="76"/>
        <v>#REF!</v>
      </c>
      <c r="Q41" s="250" t="e">
        <f t="shared" si="93"/>
        <v>#REF!</v>
      </c>
      <c r="R41" s="250" t="e">
        <f t="shared" si="77"/>
        <v>#REF!</v>
      </c>
      <c r="S41" s="250" t="e">
        <f t="shared" si="94"/>
        <v>#REF!</v>
      </c>
      <c r="T41" s="250"/>
      <c r="U41" s="250">
        <f t="shared" si="95"/>
        <v>68.37</v>
      </c>
      <c r="V41" s="250">
        <f t="shared" si="96"/>
        <v>45.58</v>
      </c>
      <c r="W41" s="250">
        <f t="shared" si="97"/>
        <v>588.13</v>
      </c>
      <c r="X41" s="250">
        <f t="shared" si="98"/>
        <v>72.930000000000007</v>
      </c>
      <c r="Y41" s="250">
        <f t="shared" si="99"/>
        <v>186.88</v>
      </c>
      <c r="Z41" s="250"/>
      <c r="AA41" s="250" t="e">
        <f t="shared" si="100"/>
        <v>#REF!</v>
      </c>
      <c r="AB41" s="250"/>
      <c r="AC41" s="250" t="e">
        <f t="shared" si="101"/>
        <v>#REF!</v>
      </c>
      <c r="AD41" s="250" t="e">
        <f t="shared" si="102"/>
        <v>#REF!</v>
      </c>
      <c r="AE41" s="250" t="e">
        <f t="shared" si="103"/>
        <v>#REF!</v>
      </c>
      <c r="AF41" s="250" t="e">
        <f t="shared" si="104"/>
        <v>#REF!</v>
      </c>
      <c r="AG41" s="250"/>
      <c r="AH41" s="250"/>
      <c r="AI41" s="250"/>
      <c r="AJ41" s="250"/>
      <c r="AK41" s="250">
        <f t="shared" si="105"/>
        <v>191.44</v>
      </c>
      <c r="AL41" s="250">
        <v>0</v>
      </c>
      <c r="AM41" s="250">
        <f t="shared" si="106"/>
        <v>323.04884969037477</v>
      </c>
      <c r="AN41" s="250">
        <f t="shared" si="107"/>
        <v>110.16</v>
      </c>
      <c r="AO41" s="250">
        <f t="shared" si="108"/>
        <v>0</v>
      </c>
      <c r="AP41" s="250">
        <v>0</v>
      </c>
      <c r="AQ41" s="250">
        <f t="shared" si="109"/>
        <v>144.31</v>
      </c>
      <c r="AR41" s="250">
        <v>0</v>
      </c>
      <c r="AS41" s="250">
        <f t="shared" si="110"/>
        <v>327.39999999999998</v>
      </c>
      <c r="AT41" s="250">
        <f t="shared" si="111"/>
        <v>2242.56</v>
      </c>
      <c r="AU41" s="254">
        <v>11300</v>
      </c>
      <c r="AX41" s="213"/>
      <c r="AY41" s="209"/>
      <c r="BE41" s="218"/>
      <c r="BF41" s="209"/>
    </row>
    <row r="42" spans="1:60" ht="30">
      <c r="A42" s="149" t="s">
        <v>146</v>
      </c>
      <c r="B42" s="245" t="s">
        <v>172</v>
      </c>
      <c r="C42" s="245" t="s">
        <v>148</v>
      </c>
      <c r="D42" s="181" t="e">
        <f t="shared" si="88"/>
        <v>#REF!</v>
      </c>
      <c r="E42" s="216">
        <v>588.12884969037475</v>
      </c>
      <c r="F42" s="203">
        <f t="shared" si="17"/>
        <v>4.1095890410958902E-2</v>
      </c>
      <c r="G42" s="204">
        <f t="shared" si="12"/>
        <v>4.10958904109589E-3</v>
      </c>
      <c r="H42" s="203">
        <f t="shared" si="89"/>
        <v>1.0452054794520549</v>
      </c>
      <c r="I42" s="181" t="e">
        <f t="shared" si="90"/>
        <v>#REF!</v>
      </c>
      <c r="J42" s="181" t="e">
        <f t="shared" si="91"/>
        <v>#REF!</v>
      </c>
      <c r="K42" s="182"/>
      <c r="L42" s="181"/>
      <c r="M42" s="250" t="e">
        <f>+#REF!</f>
        <v>#REF!</v>
      </c>
      <c r="N42" s="250" t="e">
        <f t="shared" si="75"/>
        <v>#REF!</v>
      </c>
      <c r="O42" s="250" t="e">
        <f t="shared" si="92"/>
        <v>#REF!</v>
      </c>
      <c r="P42" s="250" t="e">
        <f t="shared" si="76"/>
        <v>#REF!</v>
      </c>
      <c r="Q42" s="250" t="e">
        <f t="shared" si="93"/>
        <v>#REF!</v>
      </c>
      <c r="R42" s="250" t="e">
        <f t="shared" si="77"/>
        <v>#REF!</v>
      </c>
      <c r="S42" s="250" t="e">
        <f t="shared" si="94"/>
        <v>#REF!</v>
      </c>
      <c r="T42" s="250"/>
      <c r="U42" s="250">
        <f t="shared" si="95"/>
        <v>68.37</v>
      </c>
      <c r="V42" s="250">
        <f t="shared" si="96"/>
        <v>45.58</v>
      </c>
      <c r="W42" s="250">
        <f t="shared" si="97"/>
        <v>588.13</v>
      </c>
      <c r="X42" s="250">
        <f t="shared" si="98"/>
        <v>72.930000000000007</v>
      </c>
      <c r="Y42" s="250">
        <f t="shared" si="99"/>
        <v>186.88</v>
      </c>
      <c r="Z42" s="250"/>
      <c r="AA42" s="250" t="e">
        <f t="shared" si="100"/>
        <v>#REF!</v>
      </c>
      <c r="AB42" s="250"/>
      <c r="AC42" s="250" t="e">
        <f t="shared" si="101"/>
        <v>#REF!</v>
      </c>
      <c r="AD42" s="250" t="e">
        <f t="shared" si="102"/>
        <v>#REF!</v>
      </c>
      <c r="AE42" s="250" t="e">
        <f t="shared" si="103"/>
        <v>#REF!</v>
      </c>
      <c r="AF42" s="250" t="e">
        <f t="shared" si="104"/>
        <v>#REF!</v>
      </c>
      <c r="AG42" s="250"/>
      <c r="AH42" s="250"/>
      <c r="AI42" s="250"/>
      <c r="AJ42" s="250"/>
      <c r="AK42" s="250">
        <f t="shared" si="105"/>
        <v>191.44</v>
      </c>
      <c r="AL42" s="250">
        <v>0</v>
      </c>
      <c r="AM42" s="250">
        <f t="shared" si="106"/>
        <v>323.04884969037477</v>
      </c>
      <c r="AN42" s="250">
        <f t="shared" si="107"/>
        <v>110.16</v>
      </c>
      <c r="AO42" s="250">
        <f t="shared" si="108"/>
        <v>0</v>
      </c>
      <c r="AP42" s="250">
        <v>0</v>
      </c>
      <c r="AQ42" s="250">
        <f t="shared" si="109"/>
        <v>144.31</v>
      </c>
      <c r="AR42" s="250">
        <v>0</v>
      </c>
      <c r="AS42" s="250">
        <f t="shared" si="110"/>
        <v>327.39999999999998</v>
      </c>
      <c r="AT42" s="250">
        <f t="shared" si="111"/>
        <v>2242.56</v>
      </c>
      <c r="AU42" s="254">
        <v>11300</v>
      </c>
      <c r="AX42" s="213"/>
      <c r="AY42" s="209"/>
      <c r="BE42" s="218"/>
      <c r="BF42" s="209"/>
      <c r="BH42" s="257"/>
    </row>
    <row r="43" spans="1:60">
      <c r="A43" s="307" t="s">
        <v>221</v>
      </c>
      <c r="B43" s="307" t="s">
        <v>226</v>
      </c>
      <c r="C43" s="307" t="s">
        <v>231</v>
      </c>
      <c r="D43" s="308" t="e">
        <f t="shared" si="24"/>
        <v>#REF!</v>
      </c>
      <c r="E43" s="308">
        <v>606.25534279602311</v>
      </c>
      <c r="F43" s="309">
        <f t="shared" si="17"/>
        <v>4.1095890410958902E-2</v>
      </c>
      <c r="G43" s="310">
        <f t="shared" si="12"/>
        <v>4.10958904109589E-3</v>
      </c>
      <c r="H43" s="309">
        <f t="shared" si="18"/>
        <v>1.0452054794520549</v>
      </c>
      <c r="I43" s="308" t="e">
        <f t="shared" si="25"/>
        <v>#REF!</v>
      </c>
      <c r="J43" s="308" t="e">
        <f t="shared" si="19"/>
        <v>#REF!</v>
      </c>
      <c r="K43" s="311"/>
      <c r="L43" s="308"/>
      <c r="M43" s="311" t="e">
        <f>+#REF!</f>
        <v>#REF!</v>
      </c>
      <c r="N43" s="311" t="e">
        <f t="shared" si="75"/>
        <v>#REF!</v>
      </c>
      <c r="O43" s="311" t="e">
        <f t="shared" si="20"/>
        <v>#REF!</v>
      </c>
      <c r="P43" s="311" t="e">
        <f t="shared" si="76"/>
        <v>#REF!</v>
      </c>
      <c r="Q43" s="311" t="e">
        <f t="shared" si="21"/>
        <v>#REF!</v>
      </c>
      <c r="R43" s="311" t="e">
        <f t="shared" si="77"/>
        <v>#REF!</v>
      </c>
      <c r="S43" s="311" t="e">
        <f t="shared" si="22"/>
        <v>#REF!</v>
      </c>
      <c r="T43" s="311"/>
      <c r="U43" s="311">
        <f t="shared" si="78"/>
        <v>70.48</v>
      </c>
      <c r="V43" s="311">
        <f t="shared" si="79"/>
        <v>46.98</v>
      </c>
      <c r="W43" s="311">
        <f t="shared" si="80"/>
        <v>606.26</v>
      </c>
      <c r="X43" s="311">
        <f t="shared" si="81"/>
        <v>75.180000000000007</v>
      </c>
      <c r="Y43" s="311">
        <f t="shared" si="13"/>
        <v>192.64000000000001</v>
      </c>
      <c r="Z43" s="311"/>
      <c r="AA43" s="311" t="e">
        <f t="shared" si="4"/>
        <v>#REF!</v>
      </c>
      <c r="AB43" s="311"/>
      <c r="AC43" s="311" t="e">
        <f t="shared" si="5"/>
        <v>#REF!</v>
      </c>
      <c r="AD43" s="311" t="e">
        <f t="shared" si="6"/>
        <v>#REF!</v>
      </c>
      <c r="AE43" s="311" t="e">
        <f t="shared" si="23"/>
        <v>#REF!</v>
      </c>
      <c r="AF43" s="311" t="e">
        <f t="shared" si="7"/>
        <v>#REF!</v>
      </c>
      <c r="AG43" s="311"/>
      <c r="AH43" s="311"/>
      <c r="AI43" s="311"/>
      <c r="AJ43" s="311"/>
      <c r="AK43" s="311">
        <f t="shared" si="8"/>
        <v>197.34</v>
      </c>
      <c r="AL43" s="311">
        <v>0</v>
      </c>
      <c r="AM43" s="311">
        <f t="shared" si="9"/>
        <v>341.17534279602313</v>
      </c>
      <c r="AN43" s="311">
        <f t="shared" si="14"/>
        <v>116.34</v>
      </c>
      <c r="AO43" s="311">
        <f t="shared" si="10"/>
        <v>0</v>
      </c>
      <c r="AP43" s="311">
        <v>0</v>
      </c>
      <c r="AQ43" s="311">
        <f t="shared" si="82"/>
        <v>148.75</v>
      </c>
      <c r="AR43" s="311">
        <v>0</v>
      </c>
      <c r="AS43" s="311">
        <f t="shared" si="83"/>
        <v>340.27000000000004</v>
      </c>
      <c r="AT43" s="311">
        <f t="shared" si="16"/>
        <v>2311.6800000000003</v>
      </c>
      <c r="AU43" s="311">
        <v>9300</v>
      </c>
      <c r="AX43" s="213"/>
      <c r="AY43" s="209"/>
      <c r="BE43" s="218"/>
      <c r="BF43" s="209"/>
    </row>
    <row r="44" spans="1:60">
      <c r="A44" s="307" t="s">
        <v>222</v>
      </c>
      <c r="B44" s="307" t="s">
        <v>227</v>
      </c>
      <c r="C44" s="307" t="s">
        <v>231</v>
      </c>
      <c r="D44" s="308" t="e">
        <f t="shared" si="24"/>
        <v>#REF!</v>
      </c>
      <c r="E44" s="308">
        <v>606.25534279602311</v>
      </c>
      <c r="F44" s="309">
        <f t="shared" si="17"/>
        <v>4.1095890410958902E-2</v>
      </c>
      <c r="G44" s="310">
        <f t="shared" si="12"/>
        <v>4.10958904109589E-3</v>
      </c>
      <c r="H44" s="309">
        <f t="shared" si="18"/>
        <v>1.0452054794520549</v>
      </c>
      <c r="I44" s="308" t="e">
        <f t="shared" si="25"/>
        <v>#REF!</v>
      </c>
      <c r="J44" s="308" t="e">
        <f t="shared" si="19"/>
        <v>#REF!</v>
      </c>
      <c r="K44" s="311"/>
      <c r="L44" s="308"/>
      <c r="M44" s="311" t="e">
        <f>+#REF!</f>
        <v>#REF!</v>
      </c>
      <c r="N44" s="311" t="e">
        <f t="shared" si="75"/>
        <v>#REF!</v>
      </c>
      <c r="O44" s="311" t="e">
        <f t="shared" si="20"/>
        <v>#REF!</v>
      </c>
      <c r="P44" s="311" t="e">
        <f t="shared" si="76"/>
        <v>#REF!</v>
      </c>
      <c r="Q44" s="311" t="e">
        <f t="shared" si="21"/>
        <v>#REF!</v>
      </c>
      <c r="R44" s="311" t="e">
        <f t="shared" si="77"/>
        <v>#REF!</v>
      </c>
      <c r="S44" s="311" t="e">
        <f t="shared" si="22"/>
        <v>#REF!</v>
      </c>
      <c r="T44" s="311"/>
      <c r="U44" s="311">
        <f t="shared" si="78"/>
        <v>70.48</v>
      </c>
      <c r="V44" s="311">
        <f t="shared" si="79"/>
        <v>46.98</v>
      </c>
      <c r="W44" s="311">
        <f t="shared" si="80"/>
        <v>606.26</v>
      </c>
      <c r="X44" s="311">
        <f t="shared" si="81"/>
        <v>75.180000000000007</v>
      </c>
      <c r="Y44" s="311">
        <f t="shared" si="13"/>
        <v>192.64000000000001</v>
      </c>
      <c r="Z44" s="311"/>
      <c r="AA44" s="311" t="e">
        <f t="shared" si="4"/>
        <v>#REF!</v>
      </c>
      <c r="AB44" s="311"/>
      <c r="AC44" s="311" t="e">
        <f t="shared" si="5"/>
        <v>#REF!</v>
      </c>
      <c r="AD44" s="311" t="e">
        <f t="shared" si="6"/>
        <v>#REF!</v>
      </c>
      <c r="AE44" s="311" t="e">
        <f t="shared" si="23"/>
        <v>#REF!</v>
      </c>
      <c r="AF44" s="311" t="e">
        <f t="shared" si="7"/>
        <v>#REF!</v>
      </c>
      <c r="AG44" s="311"/>
      <c r="AH44" s="311"/>
      <c r="AI44" s="311"/>
      <c r="AJ44" s="311"/>
      <c r="AK44" s="311">
        <f t="shared" si="8"/>
        <v>197.34</v>
      </c>
      <c r="AL44" s="311">
        <v>0</v>
      </c>
      <c r="AM44" s="311">
        <f t="shared" si="9"/>
        <v>341.17534279602313</v>
      </c>
      <c r="AN44" s="311">
        <f t="shared" si="14"/>
        <v>116.34</v>
      </c>
      <c r="AO44" s="311">
        <f t="shared" si="10"/>
        <v>0</v>
      </c>
      <c r="AP44" s="311">
        <v>0</v>
      </c>
      <c r="AQ44" s="311">
        <f t="shared" si="82"/>
        <v>148.75</v>
      </c>
      <c r="AR44" s="311">
        <v>0</v>
      </c>
      <c r="AS44" s="311">
        <f t="shared" si="83"/>
        <v>340.27000000000004</v>
      </c>
      <c r="AT44" s="311">
        <f t="shared" si="16"/>
        <v>2311.6800000000003</v>
      </c>
      <c r="AU44" s="311">
        <v>9300</v>
      </c>
      <c r="AX44" s="213"/>
      <c r="AY44" s="209"/>
      <c r="BE44" s="218"/>
      <c r="BF44" s="209"/>
    </row>
    <row r="45" spans="1:60">
      <c r="A45" s="307" t="s">
        <v>223</v>
      </c>
      <c r="B45" s="312" t="s">
        <v>228</v>
      </c>
      <c r="C45" s="307" t="s">
        <v>231</v>
      </c>
      <c r="D45" s="308" t="e">
        <f t="shared" si="24"/>
        <v>#REF!</v>
      </c>
      <c r="E45" s="308">
        <v>588.12884969037475</v>
      </c>
      <c r="F45" s="309">
        <f t="shared" si="17"/>
        <v>4.1095890410958902E-2</v>
      </c>
      <c r="G45" s="310">
        <f t="shared" si="12"/>
        <v>4.10958904109589E-3</v>
      </c>
      <c r="H45" s="309">
        <f t="shared" si="18"/>
        <v>1.0452054794520549</v>
      </c>
      <c r="I45" s="308" t="e">
        <f t="shared" si="25"/>
        <v>#REF!</v>
      </c>
      <c r="J45" s="308" t="e">
        <f t="shared" si="19"/>
        <v>#REF!</v>
      </c>
      <c r="K45" s="311"/>
      <c r="L45" s="308"/>
      <c r="M45" s="313" t="e">
        <f>+#REF!</f>
        <v>#REF!</v>
      </c>
      <c r="N45" s="313" t="e">
        <f t="shared" si="75"/>
        <v>#REF!</v>
      </c>
      <c r="O45" s="313" t="e">
        <f t="shared" si="20"/>
        <v>#REF!</v>
      </c>
      <c r="P45" s="313" t="e">
        <f t="shared" si="76"/>
        <v>#REF!</v>
      </c>
      <c r="Q45" s="313" t="e">
        <f t="shared" si="21"/>
        <v>#REF!</v>
      </c>
      <c r="R45" s="313" t="e">
        <f t="shared" si="77"/>
        <v>#REF!</v>
      </c>
      <c r="S45" s="313" t="e">
        <f t="shared" si="22"/>
        <v>#REF!</v>
      </c>
      <c r="T45" s="313"/>
      <c r="U45" s="313">
        <f t="shared" si="78"/>
        <v>68.37</v>
      </c>
      <c r="V45" s="313">
        <f t="shared" si="79"/>
        <v>45.58</v>
      </c>
      <c r="W45" s="313">
        <f t="shared" ref="W45:W46" si="112">ROUND(E45-(OLE_LINK3*3),2)</f>
        <v>588.13</v>
      </c>
      <c r="X45" s="313">
        <f t="shared" si="81"/>
        <v>72.930000000000007</v>
      </c>
      <c r="Y45" s="313">
        <f t="shared" si="13"/>
        <v>186.88</v>
      </c>
      <c r="Z45" s="313"/>
      <c r="AA45" s="313" t="e">
        <f t="shared" si="4"/>
        <v>#REF!</v>
      </c>
      <c r="AB45" s="313"/>
      <c r="AC45" s="313" t="e">
        <f t="shared" si="5"/>
        <v>#REF!</v>
      </c>
      <c r="AD45" s="313" t="e">
        <f t="shared" si="6"/>
        <v>#REF!</v>
      </c>
      <c r="AE45" s="313" t="e">
        <f t="shared" si="23"/>
        <v>#REF!</v>
      </c>
      <c r="AF45" s="313" t="e">
        <f t="shared" si="7"/>
        <v>#REF!</v>
      </c>
      <c r="AG45" s="313"/>
      <c r="AH45" s="313"/>
      <c r="AI45" s="313"/>
      <c r="AJ45" s="313"/>
      <c r="AK45" s="313">
        <f t="shared" si="8"/>
        <v>191.44</v>
      </c>
      <c r="AL45" s="313">
        <v>0</v>
      </c>
      <c r="AM45" s="313">
        <f t="shared" si="9"/>
        <v>323.04884969037477</v>
      </c>
      <c r="AN45" s="313">
        <f t="shared" si="14"/>
        <v>110.16</v>
      </c>
      <c r="AO45" s="313">
        <f t="shared" ref="AO45:AO46" si="113">ROUND((OLE_LINK3*DAY(DATE(YEAR(BB$1), MONTH(BB$1)+1, 0)))*20.4%,2)</f>
        <v>0</v>
      </c>
      <c r="AP45" s="313">
        <v>0</v>
      </c>
      <c r="AQ45" s="313">
        <f t="shared" si="82"/>
        <v>144.31</v>
      </c>
      <c r="AR45" s="313">
        <v>0</v>
      </c>
      <c r="AS45" s="313">
        <f t="shared" si="83"/>
        <v>327.39999999999998</v>
      </c>
      <c r="AT45" s="313">
        <f t="shared" si="16"/>
        <v>2242.56</v>
      </c>
      <c r="AU45" s="311">
        <v>9300</v>
      </c>
      <c r="AX45" s="213"/>
      <c r="AY45" s="209"/>
      <c r="BE45" s="218"/>
      <c r="BF45" s="209"/>
    </row>
    <row r="46" spans="1:60">
      <c r="A46" s="307" t="s">
        <v>224</v>
      </c>
      <c r="B46" s="312" t="s">
        <v>229</v>
      </c>
      <c r="C46" s="307" t="s">
        <v>231</v>
      </c>
      <c r="D46" s="308" t="e">
        <f t="shared" si="24"/>
        <v>#REF!</v>
      </c>
      <c r="E46" s="308">
        <v>588.12884969037475</v>
      </c>
      <c r="F46" s="309">
        <f t="shared" si="17"/>
        <v>4.1095890410958902E-2</v>
      </c>
      <c r="G46" s="310">
        <f t="shared" si="12"/>
        <v>4.10958904109589E-3</v>
      </c>
      <c r="H46" s="309">
        <f t="shared" si="18"/>
        <v>1.0452054794520549</v>
      </c>
      <c r="I46" s="308" t="e">
        <f t="shared" si="25"/>
        <v>#REF!</v>
      </c>
      <c r="J46" s="308" t="e">
        <f t="shared" si="19"/>
        <v>#REF!</v>
      </c>
      <c r="K46" s="311"/>
      <c r="L46" s="308"/>
      <c r="M46" s="311" t="e">
        <f>+#REF!</f>
        <v>#REF!</v>
      </c>
      <c r="N46" s="311" t="e">
        <f t="shared" si="75"/>
        <v>#REF!</v>
      </c>
      <c r="O46" s="311" t="e">
        <f t="shared" si="20"/>
        <v>#REF!</v>
      </c>
      <c r="P46" s="311" t="e">
        <f t="shared" si="76"/>
        <v>#REF!</v>
      </c>
      <c r="Q46" s="311" t="e">
        <f t="shared" si="21"/>
        <v>#REF!</v>
      </c>
      <c r="R46" s="311" t="e">
        <f t="shared" si="77"/>
        <v>#REF!</v>
      </c>
      <c r="S46" s="311" t="e">
        <f t="shared" si="22"/>
        <v>#REF!</v>
      </c>
      <c r="T46" s="311"/>
      <c r="U46" s="311">
        <f t="shared" si="78"/>
        <v>68.37</v>
      </c>
      <c r="V46" s="311">
        <f t="shared" si="79"/>
        <v>45.58</v>
      </c>
      <c r="W46" s="311">
        <f t="shared" si="112"/>
        <v>588.13</v>
      </c>
      <c r="X46" s="311">
        <f t="shared" si="81"/>
        <v>72.930000000000007</v>
      </c>
      <c r="Y46" s="311">
        <f t="shared" si="13"/>
        <v>186.88</v>
      </c>
      <c r="Z46" s="311"/>
      <c r="AA46" s="311" t="e">
        <f t="shared" si="4"/>
        <v>#REF!</v>
      </c>
      <c r="AB46" s="311"/>
      <c r="AC46" s="311" t="e">
        <f t="shared" si="5"/>
        <v>#REF!</v>
      </c>
      <c r="AD46" s="311" t="e">
        <f t="shared" si="6"/>
        <v>#REF!</v>
      </c>
      <c r="AE46" s="311" t="e">
        <f t="shared" si="23"/>
        <v>#REF!</v>
      </c>
      <c r="AF46" s="311" t="e">
        <f t="shared" si="7"/>
        <v>#REF!</v>
      </c>
      <c r="AG46" s="311"/>
      <c r="AH46" s="311"/>
      <c r="AI46" s="311"/>
      <c r="AJ46" s="311"/>
      <c r="AK46" s="311">
        <f t="shared" si="8"/>
        <v>191.44</v>
      </c>
      <c r="AL46" s="311">
        <v>0</v>
      </c>
      <c r="AM46" s="311">
        <f t="shared" si="9"/>
        <v>323.04884969037477</v>
      </c>
      <c r="AN46" s="311">
        <f t="shared" si="14"/>
        <v>110.16</v>
      </c>
      <c r="AO46" s="311">
        <f t="shared" si="113"/>
        <v>0</v>
      </c>
      <c r="AP46" s="311">
        <v>0</v>
      </c>
      <c r="AQ46" s="311">
        <f t="shared" si="82"/>
        <v>144.31</v>
      </c>
      <c r="AR46" s="311">
        <v>0</v>
      </c>
      <c r="AS46" s="311">
        <f t="shared" si="83"/>
        <v>327.39999999999998</v>
      </c>
      <c r="AT46" s="311">
        <f t="shared" si="16"/>
        <v>2242.56</v>
      </c>
      <c r="AU46" s="311">
        <v>9300</v>
      </c>
      <c r="AX46" s="213"/>
      <c r="AY46" s="209"/>
      <c r="BE46" s="218"/>
      <c r="BF46" s="209"/>
    </row>
    <row r="47" spans="1:60">
      <c r="A47" s="307" t="s">
        <v>225</v>
      </c>
      <c r="B47" s="312" t="s">
        <v>230</v>
      </c>
      <c r="C47" s="312" t="s">
        <v>91</v>
      </c>
      <c r="D47" s="308" t="e">
        <f t="shared" ref="D47:D49" si="114">M47/30</f>
        <v>#REF!</v>
      </c>
      <c r="E47" s="308">
        <v>588.12884969037475</v>
      </c>
      <c r="F47" s="309">
        <f t="shared" si="17"/>
        <v>4.1095890410958902E-2</v>
      </c>
      <c r="G47" s="310">
        <f t="shared" si="12"/>
        <v>4.10958904109589E-3</v>
      </c>
      <c r="H47" s="309">
        <f t="shared" ref="H47:H49" si="115">+F47+G47+1</f>
        <v>1.0452054794520549</v>
      </c>
      <c r="I47" s="308" t="e">
        <f t="shared" ref="I47:I49" si="116">D47*50</f>
        <v>#REF!</v>
      </c>
      <c r="J47" s="308" t="e">
        <f t="shared" ref="J47:J49" si="117">+D47*10</f>
        <v>#REF!</v>
      </c>
      <c r="K47" s="311"/>
      <c r="L47" s="308"/>
      <c r="M47" s="311" t="e">
        <f>+#REF!</f>
        <v>#REF!</v>
      </c>
      <c r="N47" s="311" t="e">
        <f t="shared" si="75"/>
        <v>#REF!</v>
      </c>
      <c r="O47" s="311" t="e">
        <f t="shared" ref="O47:O49" si="118">+M47-N47</f>
        <v>#REF!</v>
      </c>
      <c r="P47" s="311" t="e">
        <f t="shared" ref="P47:P49" si="119">VLOOKUP(M47,$AG$2:$AJ$17,4)</f>
        <v>#REF!</v>
      </c>
      <c r="Q47" s="311" t="e">
        <f t="shared" ref="Q47:Q49" si="120">+O47*P47</f>
        <v>#REF!</v>
      </c>
      <c r="R47" s="311" t="e">
        <f t="shared" ref="R47:R49" si="121">VLOOKUP(M47,$AG$2:$AJ$17,3)</f>
        <v>#REF!</v>
      </c>
      <c r="S47" s="311" t="e">
        <f t="shared" ref="S47:S49" si="122">+Q47+R47</f>
        <v>#REF!</v>
      </c>
      <c r="T47" s="311"/>
      <c r="U47" s="311">
        <f t="shared" ref="U47:U49" si="123">ROUND((E47*DAY(DATE(YEAR(BB$1), MONTH(BB$1)+1, 0)))*0.375%,2)</f>
        <v>68.37</v>
      </c>
      <c r="V47" s="311">
        <f t="shared" ref="V47:V49" si="124">ROUND((E47*DAY(DATE(YEAR(BB$1), MONTH(BB$1)+1, 0)))*0.25%,2)</f>
        <v>45.58</v>
      </c>
      <c r="W47" s="311">
        <f t="shared" ref="W47:W49" si="125">ROUND(E47-(OLE_LINK3*3),2)</f>
        <v>588.13</v>
      </c>
      <c r="X47" s="311">
        <f t="shared" ref="X47:X49" si="126">ROUND(+(W47*DAY(DATE(YEAR(BB$1), MONTH(BB$1)+1, 0)))*0.4%,2)</f>
        <v>72.930000000000007</v>
      </c>
      <c r="Y47" s="311">
        <f t="shared" ref="Y47:Y49" si="127">+U47+V47+X47</f>
        <v>186.88</v>
      </c>
      <c r="Z47" s="311"/>
      <c r="AA47" s="311" t="e">
        <f t="shared" ref="AA47:AA49" si="128">M47*0.115</f>
        <v>#REF!</v>
      </c>
      <c r="AB47" s="311"/>
      <c r="AC47" s="311" t="e">
        <f t="shared" ref="AC47:AC49" si="129">+S47+Y47+Z47+AA47+AB47</f>
        <v>#REF!</v>
      </c>
      <c r="AD47" s="311" t="e">
        <f t="shared" ref="AD47:AD49" si="130">M47-AC47</f>
        <v>#REF!</v>
      </c>
      <c r="AE47" s="311" t="e">
        <f t="shared" ref="AE47:AE49" si="131">AD47</f>
        <v>#REF!</v>
      </c>
      <c r="AF47" s="311" t="e">
        <f t="shared" ref="AF47:AF49" si="132">+M47*0.2</f>
        <v>#REF!</v>
      </c>
      <c r="AG47" s="311"/>
      <c r="AH47" s="311"/>
      <c r="AI47" s="311"/>
      <c r="AJ47" s="311"/>
      <c r="AK47" s="311">
        <f t="shared" ref="AK47:AK49" si="133">ROUND((E47*DAY(DATE(YEAR(BB$1), MONTH(BB$1)+1, 0)))*1.05%,2)</f>
        <v>191.44</v>
      </c>
      <c r="AL47" s="311">
        <v>0</v>
      </c>
      <c r="AM47" s="311">
        <f t="shared" ref="AM47:AM49" si="134">E47-(88.36*3)</f>
        <v>323.04884969037477</v>
      </c>
      <c r="AN47" s="311">
        <f t="shared" ref="AN47:AN49" si="135">ROUND(+(AM47*DAY(DATE(YEAR(BB$1), MONTH(BB$1)+1, 0)))*1.1%,2)</f>
        <v>110.16</v>
      </c>
      <c r="AO47" s="311">
        <f t="shared" ref="AO47:AO49" si="136">ROUND((OLE_LINK3*DAY(DATE(YEAR(BB$1), MONTH(BB$1)+1, 0)))*20.4%,2)</f>
        <v>0</v>
      </c>
      <c r="AP47" s="311">
        <v>0</v>
      </c>
      <c r="AQ47" s="311">
        <f t="shared" ref="AQ47:AQ49" si="137">ROUND(+(E47*DAY(DATE(YEAR(BB$1), MONTH(BB$1)+1, 0)))*0.7915%,2)</f>
        <v>144.31</v>
      </c>
      <c r="AR47" s="311">
        <v>0</v>
      </c>
      <c r="AS47" s="311">
        <f t="shared" ref="AS47:AS49" si="138">AQ47+AO47+AN47+X47</f>
        <v>327.39999999999998</v>
      </c>
      <c r="AT47" s="311">
        <f t="shared" ref="AT47:AT49" si="139">+Y47*12</f>
        <v>2242.56</v>
      </c>
      <c r="AU47" s="313">
        <v>8500</v>
      </c>
      <c r="AX47" s="213"/>
      <c r="AY47" s="209"/>
      <c r="BE47" s="218"/>
      <c r="BF47" s="209"/>
      <c r="BH47" s="257"/>
    </row>
    <row r="48" spans="1:60">
      <c r="A48" s="307" t="s">
        <v>266</v>
      </c>
      <c r="B48" s="312" t="s">
        <v>194</v>
      </c>
      <c r="C48" s="307" t="s">
        <v>231</v>
      </c>
      <c r="D48" s="308" t="e">
        <f t="shared" si="114"/>
        <v>#REF!</v>
      </c>
      <c r="E48" s="308">
        <v>588.12884969037475</v>
      </c>
      <c r="F48" s="309">
        <f t="shared" si="17"/>
        <v>4.1095890410958902E-2</v>
      </c>
      <c r="G48" s="310">
        <f t="shared" si="12"/>
        <v>4.10958904109589E-3</v>
      </c>
      <c r="H48" s="309">
        <f t="shared" si="115"/>
        <v>1.0452054794520549</v>
      </c>
      <c r="I48" s="308" t="e">
        <f t="shared" si="116"/>
        <v>#REF!</v>
      </c>
      <c r="J48" s="308" t="e">
        <f t="shared" si="117"/>
        <v>#REF!</v>
      </c>
      <c r="K48" s="311"/>
      <c r="L48" s="308"/>
      <c r="M48" s="313" t="e">
        <f>+#REF!</f>
        <v>#REF!</v>
      </c>
      <c r="N48" s="313" t="e">
        <f t="shared" si="75"/>
        <v>#REF!</v>
      </c>
      <c r="O48" s="313" t="e">
        <f t="shared" si="118"/>
        <v>#REF!</v>
      </c>
      <c r="P48" s="313" t="e">
        <f t="shared" si="119"/>
        <v>#REF!</v>
      </c>
      <c r="Q48" s="313" t="e">
        <f t="shared" si="120"/>
        <v>#REF!</v>
      </c>
      <c r="R48" s="313" t="e">
        <f t="shared" si="121"/>
        <v>#REF!</v>
      </c>
      <c r="S48" s="313" t="e">
        <f t="shared" si="122"/>
        <v>#REF!</v>
      </c>
      <c r="T48" s="313"/>
      <c r="U48" s="313">
        <f t="shared" si="123"/>
        <v>68.37</v>
      </c>
      <c r="V48" s="313">
        <f t="shared" si="124"/>
        <v>45.58</v>
      </c>
      <c r="W48" s="313">
        <f t="shared" si="125"/>
        <v>588.13</v>
      </c>
      <c r="X48" s="313">
        <f t="shared" si="126"/>
        <v>72.930000000000007</v>
      </c>
      <c r="Y48" s="313">
        <f t="shared" si="127"/>
        <v>186.88</v>
      </c>
      <c r="Z48" s="313"/>
      <c r="AA48" s="313" t="e">
        <f t="shared" si="128"/>
        <v>#REF!</v>
      </c>
      <c r="AB48" s="313"/>
      <c r="AC48" s="313" t="e">
        <f t="shared" si="129"/>
        <v>#REF!</v>
      </c>
      <c r="AD48" s="313" t="e">
        <f t="shared" si="130"/>
        <v>#REF!</v>
      </c>
      <c r="AE48" s="313" t="e">
        <f t="shared" si="131"/>
        <v>#REF!</v>
      </c>
      <c r="AF48" s="313" t="e">
        <f t="shared" si="132"/>
        <v>#REF!</v>
      </c>
      <c r="AG48" s="313"/>
      <c r="AH48" s="313"/>
      <c r="AI48" s="313"/>
      <c r="AJ48" s="313"/>
      <c r="AK48" s="313">
        <f t="shared" si="133"/>
        <v>191.44</v>
      </c>
      <c r="AL48" s="313">
        <v>0</v>
      </c>
      <c r="AM48" s="313">
        <f t="shared" si="134"/>
        <v>323.04884969037477</v>
      </c>
      <c r="AN48" s="313">
        <f t="shared" si="135"/>
        <v>110.16</v>
      </c>
      <c r="AO48" s="313">
        <f t="shared" si="136"/>
        <v>0</v>
      </c>
      <c r="AP48" s="313">
        <v>0</v>
      </c>
      <c r="AQ48" s="313">
        <f t="shared" si="137"/>
        <v>144.31</v>
      </c>
      <c r="AR48" s="313">
        <v>0</v>
      </c>
      <c r="AS48" s="313">
        <f t="shared" si="138"/>
        <v>327.39999999999998</v>
      </c>
      <c r="AT48" s="313">
        <f t="shared" si="139"/>
        <v>2242.56</v>
      </c>
      <c r="AU48" s="311">
        <v>9300</v>
      </c>
      <c r="AX48" s="213"/>
      <c r="AY48" s="209"/>
      <c r="BE48" s="218"/>
      <c r="BF48" s="209"/>
    </row>
    <row r="49" spans="1:60">
      <c r="A49" s="307" t="s">
        <v>267</v>
      </c>
      <c r="B49" s="312" t="s">
        <v>194</v>
      </c>
      <c r="C49" s="307" t="s">
        <v>231</v>
      </c>
      <c r="D49" s="308" t="e">
        <f t="shared" si="114"/>
        <v>#REF!</v>
      </c>
      <c r="E49" s="308">
        <v>588.12884969037475</v>
      </c>
      <c r="F49" s="309">
        <f t="shared" si="17"/>
        <v>4.1095890410958902E-2</v>
      </c>
      <c r="G49" s="310">
        <f t="shared" si="12"/>
        <v>4.10958904109589E-3</v>
      </c>
      <c r="H49" s="309">
        <f t="shared" si="115"/>
        <v>1.0452054794520549</v>
      </c>
      <c r="I49" s="308" t="e">
        <f t="shared" si="116"/>
        <v>#REF!</v>
      </c>
      <c r="J49" s="308" t="e">
        <f t="shared" si="117"/>
        <v>#REF!</v>
      </c>
      <c r="K49" s="311"/>
      <c r="L49" s="308"/>
      <c r="M49" s="311" t="e">
        <f>+#REF!</f>
        <v>#REF!</v>
      </c>
      <c r="N49" s="311" t="e">
        <f t="shared" si="75"/>
        <v>#REF!</v>
      </c>
      <c r="O49" s="311" t="e">
        <f t="shared" si="118"/>
        <v>#REF!</v>
      </c>
      <c r="P49" s="311" t="e">
        <f t="shared" si="119"/>
        <v>#REF!</v>
      </c>
      <c r="Q49" s="311" t="e">
        <f t="shared" si="120"/>
        <v>#REF!</v>
      </c>
      <c r="R49" s="311" t="e">
        <f t="shared" si="121"/>
        <v>#REF!</v>
      </c>
      <c r="S49" s="311" t="e">
        <f t="shared" si="122"/>
        <v>#REF!</v>
      </c>
      <c r="T49" s="311"/>
      <c r="U49" s="311">
        <f t="shared" si="123"/>
        <v>68.37</v>
      </c>
      <c r="V49" s="311">
        <f t="shared" si="124"/>
        <v>45.58</v>
      </c>
      <c r="W49" s="311">
        <f t="shared" si="125"/>
        <v>588.13</v>
      </c>
      <c r="X49" s="311">
        <f t="shared" si="126"/>
        <v>72.930000000000007</v>
      </c>
      <c r="Y49" s="311">
        <f t="shared" si="127"/>
        <v>186.88</v>
      </c>
      <c r="Z49" s="311"/>
      <c r="AA49" s="311" t="e">
        <f t="shared" si="128"/>
        <v>#REF!</v>
      </c>
      <c r="AB49" s="311"/>
      <c r="AC49" s="311" t="e">
        <f t="shared" si="129"/>
        <v>#REF!</v>
      </c>
      <c r="AD49" s="311" t="e">
        <f t="shared" si="130"/>
        <v>#REF!</v>
      </c>
      <c r="AE49" s="311" t="e">
        <f t="shared" si="131"/>
        <v>#REF!</v>
      </c>
      <c r="AF49" s="311" t="e">
        <f t="shared" si="132"/>
        <v>#REF!</v>
      </c>
      <c r="AG49" s="311"/>
      <c r="AH49" s="311"/>
      <c r="AI49" s="311"/>
      <c r="AJ49" s="311"/>
      <c r="AK49" s="311">
        <f t="shared" si="133"/>
        <v>191.44</v>
      </c>
      <c r="AL49" s="311">
        <v>0</v>
      </c>
      <c r="AM49" s="311">
        <f t="shared" si="134"/>
        <v>323.04884969037477</v>
      </c>
      <c r="AN49" s="311">
        <f t="shared" si="135"/>
        <v>110.16</v>
      </c>
      <c r="AO49" s="311">
        <f t="shared" si="136"/>
        <v>0</v>
      </c>
      <c r="AP49" s="311">
        <v>0</v>
      </c>
      <c r="AQ49" s="311">
        <f t="shared" si="137"/>
        <v>144.31</v>
      </c>
      <c r="AR49" s="311">
        <v>0</v>
      </c>
      <c r="AS49" s="311">
        <f t="shared" si="138"/>
        <v>327.39999999999998</v>
      </c>
      <c r="AT49" s="311">
        <f t="shared" si="139"/>
        <v>2242.56</v>
      </c>
      <c r="AU49" s="311">
        <v>9300</v>
      </c>
      <c r="AX49" s="213"/>
      <c r="AY49" s="209"/>
      <c r="BE49" s="218"/>
      <c r="BF49" s="209"/>
      <c r="BH49" s="257"/>
    </row>
    <row r="50" spans="1:60" s="5" customFormat="1" ht="15.75" thickBot="1">
      <c r="C50" s="246" t="s">
        <v>100</v>
      </c>
      <c r="D50" s="247" t="e">
        <f t="shared" ref="D50:S50" si="140">SUM(D2:D49)</f>
        <v>#REF!</v>
      </c>
      <c r="E50" s="247">
        <f t="shared" si="140"/>
        <v>27264.810747019012</v>
      </c>
      <c r="F50" s="247">
        <f t="shared" si="140"/>
        <v>1.8493150684931488</v>
      </c>
      <c r="G50" s="247">
        <f t="shared" si="140"/>
        <v>0.18493150684931517</v>
      </c>
      <c r="H50" s="247">
        <f t="shared" si="140"/>
        <v>47.0342465753425</v>
      </c>
      <c r="I50" s="247" t="e">
        <f t="shared" si="140"/>
        <v>#REF!</v>
      </c>
      <c r="J50" s="247" t="e">
        <f t="shared" si="140"/>
        <v>#REF!</v>
      </c>
      <c r="K50" s="247">
        <f t="shared" si="140"/>
        <v>0</v>
      </c>
      <c r="L50" s="247">
        <f t="shared" si="140"/>
        <v>0</v>
      </c>
      <c r="M50" s="247" t="e">
        <f t="shared" si="140"/>
        <v>#REF!</v>
      </c>
      <c r="N50" s="247" t="e">
        <f t="shared" si="140"/>
        <v>#REF!</v>
      </c>
      <c r="O50" s="247" t="e">
        <f t="shared" si="140"/>
        <v>#REF!</v>
      </c>
      <c r="P50" s="247" t="e">
        <f t="shared" si="140"/>
        <v>#REF!</v>
      </c>
      <c r="Q50" s="247" t="e">
        <f t="shared" si="140"/>
        <v>#REF!</v>
      </c>
      <c r="R50" s="247" t="e">
        <f t="shared" si="140"/>
        <v>#REF!</v>
      </c>
      <c r="S50" s="247" t="e">
        <f t="shared" si="140"/>
        <v>#REF!</v>
      </c>
      <c r="T50" s="247"/>
      <c r="U50" s="247">
        <f t="shared" ref="U50:AF50" si="141">SUM(U2:U49)</f>
        <v>3169.6199999999994</v>
      </c>
      <c r="V50" s="247">
        <f t="shared" si="141"/>
        <v>2112.94</v>
      </c>
      <c r="W50" s="247">
        <f t="shared" si="141"/>
        <v>27264.939999999995</v>
      </c>
      <c r="X50" s="247">
        <f t="shared" si="141"/>
        <v>3380.9599999999982</v>
      </c>
      <c r="Y50" s="247">
        <f t="shared" si="141"/>
        <v>8663.5200000000023</v>
      </c>
      <c r="Z50" s="247">
        <f t="shared" si="141"/>
        <v>0</v>
      </c>
      <c r="AA50" s="247" t="e">
        <f t="shared" si="141"/>
        <v>#REF!</v>
      </c>
      <c r="AB50" s="247">
        <f t="shared" si="141"/>
        <v>0</v>
      </c>
      <c r="AC50" s="247" t="e">
        <f t="shared" si="141"/>
        <v>#REF!</v>
      </c>
      <c r="AD50" s="247" t="e">
        <f t="shared" si="141"/>
        <v>#REF!</v>
      </c>
      <c r="AE50" s="247" t="e">
        <f t="shared" si="141"/>
        <v>#REF!</v>
      </c>
      <c r="AF50" s="248" t="e">
        <f t="shared" si="141"/>
        <v>#REF!</v>
      </c>
      <c r="AG50" s="205"/>
      <c r="AH50" s="205"/>
      <c r="AI50" s="205"/>
      <c r="AJ50" s="205"/>
      <c r="AK50" s="248">
        <f t="shared" ref="AK50:AU50" si="142">SUM(AK2:AK49)</f>
        <v>8874.8000000000029</v>
      </c>
      <c r="AL50" s="206">
        <f t="shared" si="142"/>
        <v>0</v>
      </c>
      <c r="AM50" s="206">
        <f t="shared" si="142"/>
        <v>15336.210747019</v>
      </c>
      <c r="AN50" s="206">
        <f t="shared" si="142"/>
        <v>5229.6200000000008</v>
      </c>
      <c r="AO50" s="206">
        <f t="shared" si="142"/>
        <v>0</v>
      </c>
      <c r="AP50" s="206">
        <f t="shared" si="142"/>
        <v>0</v>
      </c>
      <c r="AQ50" s="206">
        <f t="shared" si="142"/>
        <v>6689.7600000000029</v>
      </c>
      <c r="AR50" s="206">
        <f t="shared" si="142"/>
        <v>0</v>
      </c>
      <c r="AS50" s="206">
        <f t="shared" si="142"/>
        <v>15300.340000000009</v>
      </c>
      <c r="AT50" s="206">
        <f t="shared" si="142"/>
        <v>103962.23999999996</v>
      </c>
      <c r="AU50" s="207">
        <f t="shared" si="142"/>
        <v>549400</v>
      </c>
      <c r="AV50" s="238"/>
      <c r="AW50" s="238"/>
      <c r="AX50" s="206"/>
      <c r="BD50" s="219"/>
      <c r="BE50" s="219"/>
      <c r="BF50" s="219"/>
      <c r="BG50" s="220"/>
    </row>
    <row r="51" spans="1:60" ht="15.75">
      <c r="D51" s="115"/>
      <c r="E51" s="115"/>
      <c r="F51" s="115"/>
      <c r="G51" s="115"/>
      <c r="H51" s="115"/>
      <c r="I51" s="115"/>
      <c r="J51" s="115"/>
      <c r="K51" s="115"/>
      <c r="L51" s="115"/>
      <c r="M51" s="114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X51" s="225"/>
    </row>
    <row r="52" spans="1:60" ht="15.75">
      <c r="D52" s="115"/>
      <c r="E52" s="115"/>
      <c r="F52" s="115"/>
      <c r="G52" s="115"/>
      <c r="H52" s="115"/>
      <c r="I52" s="115"/>
      <c r="J52" s="115"/>
      <c r="K52" s="115"/>
      <c r="L52" s="115"/>
      <c r="M52" s="114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S52" s="212"/>
      <c r="AX52" s="224"/>
      <c r="BA52" s="209"/>
    </row>
    <row r="53" spans="1:60">
      <c r="E53" s="212"/>
    </row>
    <row r="54" spans="1:60">
      <c r="E54" s="212"/>
      <c r="AX54" s="212"/>
    </row>
    <row r="56" spans="1:60">
      <c r="AY56" s="226"/>
    </row>
  </sheetData>
  <mergeCells count="1">
    <mergeCell ref="AG1:AJ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CONCENTRADO</vt:lpstr>
      <vt:lpstr>PLANTILLA (2)</vt:lpstr>
      <vt:lpstr>IMSS</vt:lpstr>
      <vt:lpstr>CONCENTRADO!Área_de_impresión</vt:lpstr>
      <vt:lpstr>IMSS!Área_de_impresión</vt:lpstr>
      <vt:lpstr>'PLANTILLA (2)'!Área_de_impresión</vt:lpstr>
      <vt:lpstr>IMSS!OLE_LINK3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cediam tlajomulco</dc:creator>
  <cp:lastModifiedBy>Likuit Snake</cp:lastModifiedBy>
  <cp:lastPrinted>2023-09-07T20:35:22Z</cp:lastPrinted>
  <dcterms:created xsi:type="dcterms:W3CDTF">2016-06-05T22:40:22Z</dcterms:created>
  <dcterms:modified xsi:type="dcterms:W3CDTF">2023-09-07T20:56:00Z</dcterms:modified>
</cp:coreProperties>
</file>